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czerwonka\Documents\uchwały VIII\701-800\bip\"/>
    </mc:Choice>
  </mc:AlternateContent>
  <bookViews>
    <workbookView xWindow="0" yWindow="0" windowWidth="28800" windowHeight="12330"/>
  </bookViews>
  <sheets>
    <sheet name="Załącznik - tekst jednolity" sheetId="17" r:id="rId1"/>
  </sheets>
  <definedNames>
    <definedName name="_xlnm._FilterDatabase" localSheetId="0" hidden="1">'Załącznik - tekst jednolity'!$A$7:$K$103</definedName>
    <definedName name="_xlnm.Print_Area" localSheetId="0">'Załącznik - tekst jednolity'!$A$1:$K$88</definedName>
    <definedName name="_xlnm.Print_Titles" localSheetId="0">'Załącznik - tekst jednolity'!$5:$7</definedName>
  </definedNames>
  <calcPr calcId="162913"/>
</workbook>
</file>

<file path=xl/calcChain.xml><?xml version="1.0" encoding="utf-8"?>
<calcChain xmlns="http://schemas.openxmlformats.org/spreadsheetml/2006/main">
  <c r="I40" i="17" l="1"/>
  <c r="C103" i="17"/>
  <c r="H88" i="17"/>
  <c r="G88" i="17"/>
  <c r="I84" i="17"/>
  <c r="I83" i="17"/>
  <c r="I88" i="17" s="1"/>
  <c r="I82" i="17"/>
  <c r="I81" i="17"/>
  <c r="I80" i="17"/>
  <c r="I79" i="17"/>
  <c r="I78" i="17"/>
  <c r="I77" i="17"/>
  <c r="H76" i="17"/>
  <c r="I76" i="17"/>
  <c r="E101" i="17" s="1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E95" i="17" s="1"/>
  <c r="I61" i="17"/>
  <c r="I60" i="17"/>
  <c r="I59" i="17"/>
  <c r="I58" i="17"/>
  <c r="I57" i="17"/>
  <c r="I56" i="17"/>
  <c r="I55" i="17"/>
  <c r="G54" i="17"/>
  <c r="I54" i="17" s="1"/>
  <c r="I53" i="17"/>
  <c r="E98" i="17" s="1"/>
  <c r="I52" i="17"/>
  <c r="E100" i="17" s="1"/>
  <c r="I51" i="17"/>
  <c r="I50" i="17"/>
  <c r="I49" i="17"/>
  <c r="I48" i="17"/>
  <c r="I47" i="17"/>
  <c r="I46" i="17"/>
  <c r="I45" i="17"/>
  <c r="I44" i="17"/>
  <c r="I43" i="17"/>
  <c r="N42" i="17"/>
  <c r="I42" i="17"/>
  <c r="E92" i="17" s="1"/>
  <c r="I41" i="17"/>
  <c r="P39" i="17"/>
  <c r="I39" i="17"/>
  <c r="I38" i="17"/>
  <c r="I37" i="17"/>
  <c r="H36" i="17"/>
  <c r="G36" i="17"/>
  <c r="I35" i="17"/>
  <c r="I34" i="17"/>
  <c r="H33" i="17"/>
  <c r="G33" i="17"/>
  <c r="I32" i="17"/>
  <c r="I31" i="17"/>
  <c r="I30" i="17"/>
  <c r="I29" i="17"/>
  <c r="I28" i="17"/>
  <c r="I27" i="17"/>
  <c r="I26" i="17"/>
  <c r="I25" i="17"/>
  <c r="I24" i="17"/>
  <c r="I23" i="17"/>
  <c r="I22" i="17"/>
  <c r="G21" i="17"/>
  <c r="I21" i="17" s="1"/>
  <c r="P20" i="17"/>
  <c r="M20" i="17"/>
  <c r="L20" i="17"/>
  <c r="I20" i="17"/>
  <c r="P19" i="17"/>
  <c r="H19" i="17"/>
  <c r="I19" i="17" s="1"/>
  <c r="I18" i="17"/>
  <c r="I16" i="17"/>
  <c r="I15" i="17"/>
  <c r="I14" i="17"/>
  <c r="I13" i="17"/>
  <c r="I12" i="17"/>
  <c r="I11" i="17"/>
  <c r="I10" i="17"/>
  <c r="I9" i="17"/>
  <c r="I8" i="17"/>
  <c r="G17" i="17" l="1"/>
  <c r="E99" i="17"/>
  <c r="G85" i="17"/>
  <c r="G87" i="17" s="1"/>
  <c r="G89" i="17" s="1"/>
  <c r="E97" i="17"/>
  <c r="E93" i="17"/>
  <c r="I33" i="17"/>
  <c r="I85" i="17"/>
  <c r="I87" i="17" s="1"/>
  <c r="E94" i="17"/>
  <c r="H17" i="17"/>
  <c r="I17" i="17" s="1"/>
  <c r="I90" i="17" s="1"/>
  <c r="I36" i="17"/>
  <c r="E91" i="17"/>
  <c r="E96" i="17" l="1"/>
  <c r="D103" i="17" s="1"/>
  <c r="G90" i="17" s="1"/>
  <c r="H85" i="17"/>
  <c r="H87" i="17" s="1"/>
</calcChain>
</file>

<file path=xl/sharedStrings.xml><?xml version="1.0" encoding="utf-8"?>
<sst xmlns="http://schemas.openxmlformats.org/spreadsheetml/2006/main" count="295" uniqueCount="126">
  <si>
    <t>L.p.</t>
  </si>
  <si>
    <t>§</t>
  </si>
  <si>
    <t>klasyfikacja</t>
  </si>
  <si>
    <t>dział</t>
  </si>
  <si>
    <t>rozdział</t>
  </si>
  <si>
    <t>nazwa zadania</t>
  </si>
  <si>
    <t xml:space="preserve">łącznie : </t>
  </si>
  <si>
    <t>dział / jednostka realizujaca zadanie</t>
  </si>
  <si>
    <t>WIiR</t>
  </si>
  <si>
    <t xml:space="preserve">źródło finansowania  </t>
  </si>
  <si>
    <t>MZD</t>
  </si>
  <si>
    <t xml:space="preserve"> termin dokonania wydatku </t>
  </si>
  <si>
    <t>kwota</t>
  </si>
  <si>
    <t>l.zadań</t>
  </si>
  <si>
    <t>w tym:</t>
  </si>
  <si>
    <t xml:space="preserve"> wydatki majątkowe</t>
  </si>
  <si>
    <t xml:space="preserve">wydatki bieżące </t>
  </si>
  <si>
    <t>WGK</t>
  </si>
  <si>
    <t>Przygotowanie nowych zadań inwestycyjnych</t>
  </si>
  <si>
    <t>a)</t>
  </si>
  <si>
    <t>b)</t>
  </si>
  <si>
    <t>c)</t>
  </si>
  <si>
    <t>d)</t>
  </si>
  <si>
    <t>e)</t>
  </si>
  <si>
    <t>s.kontrolna</t>
  </si>
  <si>
    <t>WSIR</t>
  </si>
  <si>
    <t>środki własne</t>
  </si>
  <si>
    <t xml:space="preserve"> </t>
  </si>
  <si>
    <t>WZIPS</t>
  </si>
  <si>
    <t>BPI</t>
  </si>
  <si>
    <t>Wku</t>
  </si>
  <si>
    <t>Budowa szkoły podstawowej na lewobrzeżu</t>
  </si>
  <si>
    <t>Przebudowa mostu drewnianego na Drwęcy (zakończenie ul. Turystycznej)</t>
  </si>
  <si>
    <t>Przygotowanie nowych zadań inwestycyjnych - dokumentacja</t>
  </si>
  <si>
    <t>BiT City II - Podprojekt 6: Zad. Budowa parkingów Park&amp;Ride wraz z drogami dojazdowymi w ramach realizacji planu gospodarki niskoemisyjnej w Toruniu</t>
  </si>
  <si>
    <t>WZiPS</t>
  </si>
  <si>
    <t>Budowa i przebudowa głównego szkieletowego układu drogowego m. Torunia. Budowa Trasy Średnicowej Północnej, etap III: od ul. Szosa Chełmińska do ul. Sz. Okrężna wraz z integralnym układem drogowym - dokumentacja</t>
  </si>
  <si>
    <t>Budowa sieci szerokopasmowej</t>
  </si>
  <si>
    <t>=</t>
  </si>
  <si>
    <t>Plan XII 2021</t>
  </si>
  <si>
    <t>Klub Ucznia. Remont i adaptacja budynku gospodarczego przy I LO oraz Krzywej Wieży.</t>
  </si>
  <si>
    <t>Projekt "Toruńska Starówka- ochrona i konserwacja dziedzictwa kulturowego UNESCO-etap II- Gmina Miasta Toruń</t>
  </si>
  <si>
    <t>BMKZ</t>
  </si>
  <si>
    <t>środki UE</t>
  </si>
  <si>
    <t xml:space="preserve"> środki własne</t>
  </si>
  <si>
    <t>30.06.2022</t>
  </si>
  <si>
    <t>Rozbudowa monitoringu wizyjnego miasta Torunia wraz z budową monitoringu Trasy Wschodniej na odcinku od Placu Daszyńskiego do ul. Łódzkiej w Toruniu</t>
  </si>
  <si>
    <t>Opracowanie wielowariantowej koncepcji przebudowy ul. Reja w Toruniu na odcinku od Broniewskiego do Bydgoskiej</t>
  </si>
  <si>
    <t>Przebudowa ul. Chrzanowskiego w Toruniu</t>
  </si>
  <si>
    <t>Budowa pakingów, zatok autobusowych, chodników, tablic informacyjnych</t>
  </si>
  <si>
    <t>Budowa chodnika ul. Świdnicka - „Uzbrojenie terenów inwest. w Toruniu "Grębocin nad Strugą"-etap II”</t>
  </si>
  <si>
    <t>Droga rowerowa w ul. Wielki Rów i Pod Dębową Górą</t>
  </si>
  <si>
    <t>Budowa drogi rowerowej wzdłuż ul. Polnej, na odcinku pomiędzy ul. Legionów i ul. Sz. Chełmińska</t>
  </si>
  <si>
    <t>Zakup dwóch samochodów służbowych dla Miejskiego Zarządu Dróg w Toruniu</t>
  </si>
  <si>
    <t xml:space="preserve">Program budowy dróg lokalnych na lata 2020-2023 </t>
  </si>
  <si>
    <t>ul. Koszalińska</t>
  </si>
  <si>
    <t>ul. Sitowia</t>
  </si>
  <si>
    <t>ul. Rudak B</t>
  </si>
  <si>
    <t>ul.Dyngusowa</t>
  </si>
  <si>
    <t>ul. Turystyczna siegacze 64, 106 i 112</t>
  </si>
  <si>
    <t>ul. Czalińskiego</t>
  </si>
  <si>
    <t>ul. Rodzinna i Przyjemna</t>
  </si>
  <si>
    <t>Dokumentacja ul. Rolnicza (od ul. Inżynierskiej do odnogi ul. Grudziadzkiej).
Droga łącząca ul. Grudziądzką z ul. Inżynierską wraz z przebudową dróg i miejsc postojowych przy ul. Grudziądzkiej 159</t>
  </si>
  <si>
    <t>Dokumentacja ul. Kraińskiej
(opracowanie wniosku i niezbędnych dokumentów dla decyzji)</t>
  </si>
  <si>
    <t>Dokumentacja ul. Batorego- etap I</t>
  </si>
  <si>
    <t>Dokumentacja  dla budowy ul. Batorego na odcinku od ul. Polnej w kierunku północnym</t>
  </si>
  <si>
    <t>WGN</t>
  </si>
  <si>
    <t>Gminny Program Rewitalizacji- projekty ZGM</t>
  </si>
  <si>
    <t>Modernizacja budynku miseszkalno-użytkowego przy ul. Jagiellończyka2/Piastowska5</t>
  </si>
  <si>
    <t>Modernizacja budynku mieszkalnego przy ul. Mickiewicza 146</t>
  </si>
  <si>
    <t>Modernizacja budynku mieszkalnego przy ul. Mickiewicza 150</t>
  </si>
  <si>
    <t>Modernizacja budynku mieszkalnego przy ul. Mickiewicza 148</t>
  </si>
  <si>
    <t>Modernizacja budynku mieszkalnego przy ul. Letnia 20</t>
  </si>
  <si>
    <t>Modernizacja gminnych zasobów mieszkaniowych zarządzanych przez ZGM</t>
  </si>
  <si>
    <t>31.03.2022</t>
  </si>
  <si>
    <t>Dokumentacja projektowa dla projektu BiT-City II- modernizacja linii kolejowej nr 353 wraz z dworcami (Miasto i Wschodni)</t>
  </si>
  <si>
    <t>29.04.2022</t>
  </si>
  <si>
    <t>System informacji o miejscach parkingowych</t>
  </si>
  <si>
    <t>Gminne budownictwo mieszkaniowe (socjalne i mieszkalne)</t>
  </si>
  <si>
    <t>Budowa i modernizacja sal sportowych w obiektach oświatowych</t>
  </si>
  <si>
    <t xml:space="preserve">Twoja przyszłość w nowoczesnej szkole zawodowej 2, w tym likwidacja barier architektonicznych w placówkach oświatowych </t>
  </si>
  <si>
    <t>środki wałsne</t>
  </si>
  <si>
    <t>Zagospodarowanie terenów zieleni</t>
  </si>
  <si>
    <t>Remont schroniska dla bezdomnych zwierząt</t>
  </si>
  <si>
    <t>Zagospodarowanie  Bulwaru Filadelfijskiego  pod kątem rozwoju infrastruktury turystycznej</t>
  </si>
  <si>
    <t>Poprawa efektywności energetycznej poprzez termomodernizację i wykorzystanie OZE w obiektach użyteczności publicznej</t>
  </si>
  <si>
    <t>środki zewnętrzne- RPO WK-P</t>
  </si>
  <si>
    <t>środki zewnętrzne - RPO-WKP</t>
  </si>
  <si>
    <t>środki zewnętrzne - RPO WK-P</t>
  </si>
  <si>
    <t>środki zewnętrzne -PFRON</t>
  </si>
  <si>
    <t>środki zewnętrzne- PFRON</t>
  </si>
  <si>
    <t>Adaptacja kamienicy przy ul.Bydgoskiej 50 na cele kulturalne</t>
  </si>
  <si>
    <t>Program adaptacji do zmian klimatu: ogród deszczowy i parki kieszonkowe</t>
  </si>
  <si>
    <t>WOL</t>
  </si>
  <si>
    <t>Rozbudowa monitoringu wizyjnego miasta Torunia</t>
  </si>
  <si>
    <t>Zabezpieczenie bazy lokalowej dla Oddziału Chorób Wewnętrznych oraz Pracowni Endoskopowej przez adaptację pomieszczeń budynku kuchni w Specjalistycznym Szpitalu Miejskim</t>
  </si>
  <si>
    <t>WSiE</t>
  </si>
  <si>
    <t>jedno zadanie WGN+WIiR</t>
  </si>
  <si>
    <t>środki zewnętrzne  RPO WK-P</t>
  </si>
  <si>
    <t>Rozbudowa Mostu Drogowego im. J.Piłsudskiego w Toruniu</t>
  </si>
  <si>
    <t xml:space="preserve">Budowa szkoły podstawowej  na os. JAR </t>
  </si>
  <si>
    <t>REAnimacja Bydgoskiej 52 -adaptacja zabytkowej kamienicy na cele społecznie użyteczne</t>
  </si>
  <si>
    <t>SM</t>
  </si>
  <si>
    <t>Usuwanie barier architektonicznych w obiektach użyteczności publicznej</t>
  </si>
  <si>
    <t>Urządzanie terenów zieleni</t>
  </si>
  <si>
    <t xml:space="preserve">                WYKAZ WYDATKÓW, KTÓRE NIE WYGASAJĄ Z UPŁYWEM ROKU BUDŻETOWEGO 2021</t>
  </si>
  <si>
    <t>Budowa parkingu przy ul. Grasera (Miejmy łatwy dostęp do terenów zielonych - budżet obywatelski)</t>
  </si>
  <si>
    <t>jedno zadanie BOM+MZD</t>
  </si>
  <si>
    <t>Zakup samochodów dla Straży Miejskiej</t>
  </si>
  <si>
    <t>ul. Skierki</t>
  </si>
  <si>
    <t>autopoprawka</t>
  </si>
  <si>
    <t>ul.Twarda i Kołowa</t>
  </si>
  <si>
    <t>Budowa mostków przez Strugę Toruńską, w ciągu ul. Wierzbowej i w ciągu ul. Palmowej</t>
  </si>
  <si>
    <t>Zintegrowany system informacyjny miasta Torunia</t>
  </si>
  <si>
    <t>Program wyrównywania różnic między regionami</t>
  </si>
  <si>
    <t>6 m-cy</t>
  </si>
  <si>
    <t>9 m-cy</t>
  </si>
  <si>
    <t>plan 2021</t>
  </si>
  <si>
    <t>plan 2022</t>
  </si>
  <si>
    <t>umowa</t>
  </si>
  <si>
    <t>z oferty</t>
  </si>
  <si>
    <t>Załącznik  do uchwały nr 773/21</t>
  </si>
  <si>
    <t xml:space="preserve">Rady Miasta Torunia </t>
  </si>
  <si>
    <t>z dnia 16 grudnia 2021r.</t>
  </si>
  <si>
    <t>Plan rozwoju komunikacji rowerowej na terenie miasta Torunia</t>
  </si>
  <si>
    <t>WŚiE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</si>
</sst>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47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i/>
      <sz val="12"/>
      <color indexed="17"/>
      <name val="Arial CE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i/>
      <sz val="8"/>
      <color indexed="8"/>
      <name val="Czcionka tekstu podstawowego"/>
      <charset val="238"/>
    </font>
    <font>
      <i/>
      <sz val="11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b/>
      <i/>
      <sz val="14"/>
      <color indexed="8"/>
      <name val="Czcionka tekstu podstawowego"/>
      <charset val="238"/>
    </font>
    <font>
      <u/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i/>
      <u/>
      <sz val="11"/>
      <color indexed="8"/>
      <name val="Czcionka tekstu podstawowego"/>
      <charset val="238"/>
    </font>
    <font>
      <i/>
      <sz val="10"/>
      <color indexed="8"/>
      <name val="Czcionka tekstu podstawowego"/>
      <family val="2"/>
      <charset val="238"/>
    </font>
    <font>
      <b/>
      <sz val="16"/>
      <color indexed="8"/>
      <name val="Czcionka tekstu podstawowego"/>
      <charset val="238"/>
    </font>
    <font>
      <sz val="12"/>
      <color indexed="8"/>
      <name val="Czcionka tekstu podstawowego"/>
      <family val="2"/>
      <charset val="238"/>
    </font>
    <font>
      <b/>
      <sz val="12"/>
      <color indexed="8"/>
      <name val="Czcionka tekstu podstawowego"/>
      <charset val="238"/>
    </font>
    <font>
      <b/>
      <i/>
      <sz val="10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sz val="10"/>
      <color indexed="8"/>
      <name val="Czcionka tekstu podstawowego"/>
      <charset val="238"/>
    </font>
    <font>
      <i/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Czcionka tekstu podstawowego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b/>
      <sz val="9"/>
      <color rgb="FFFF0000"/>
      <name val="Czcionka tekstu podstawowego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1" fillId="0" borderId="0" applyFont="0" applyFill="0" applyBorder="0" applyAlignment="0" applyProtection="0"/>
  </cellStyleXfs>
  <cellXfs count="191">
    <xf numFmtId="0" fontId="0" fillId="0" borderId="0" xfId="0"/>
    <xf numFmtId="3" fontId="7" fillId="0" borderId="1" xfId="1" applyNumberFormat="1" applyFont="1" applyFill="1" applyBorder="1" applyAlignment="1">
      <alignment horizontal="right" vertical="center"/>
    </xf>
    <xf numFmtId="0" fontId="1" fillId="2" borderId="0" xfId="1" applyFill="1"/>
    <xf numFmtId="0" fontId="1" fillId="2" borderId="0" xfId="1" applyFont="1" applyFill="1"/>
    <xf numFmtId="0" fontId="5" fillId="2" borderId="0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/>
    </xf>
    <xf numFmtId="3" fontId="1" fillId="2" borderId="0" xfId="1" applyNumberFormat="1" applyFill="1"/>
    <xf numFmtId="0" fontId="0" fillId="2" borderId="0" xfId="0" applyFill="1"/>
    <xf numFmtId="0" fontId="1" fillId="2" borderId="0" xfId="1" applyFont="1" applyFill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3" fontId="7" fillId="2" borderId="1" xfId="1" applyNumberFormat="1" applyFont="1" applyFill="1" applyBorder="1" applyAlignment="1">
      <alignment horizontal="right" vertical="center"/>
    </xf>
    <xf numFmtId="3" fontId="7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right" vertical="center"/>
    </xf>
    <xf numFmtId="3" fontId="9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right" vertical="center" wrapText="1"/>
    </xf>
    <xf numFmtId="3" fontId="7" fillId="2" borderId="1" xfId="1" applyNumberFormat="1" applyFont="1" applyFill="1" applyBorder="1" applyAlignment="1">
      <alignment vertical="center"/>
    </xf>
    <xf numFmtId="3" fontId="0" fillId="2" borderId="0" xfId="0" applyNumberFormat="1" applyFill="1" applyBorder="1"/>
    <xf numFmtId="0" fontId="0" fillId="2" borderId="0" xfId="0" applyFill="1" applyBorder="1" applyAlignment="1">
      <alignment vertical="center" wrapText="1"/>
    </xf>
    <xf numFmtId="3" fontId="7" fillId="2" borderId="0" xfId="1" applyNumberFormat="1" applyFont="1" applyFill="1" applyBorder="1" applyAlignment="1">
      <alignment vertical="center"/>
    </xf>
    <xf numFmtId="3" fontId="0" fillId="2" borderId="0" xfId="0" applyNumberFormat="1" applyFill="1"/>
    <xf numFmtId="3" fontId="2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9" fillId="2" borderId="0" xfId="0" applyFont="1" applyFill="1"/>
    <xf numFmtId="0" fontId="19" fillId="2" borderId="0" xfId="0" applyFont="1" applyFill="1" applyAlignment="1">
      <alignment horizontal="center"/>
    </xf>
    <xf numFmtId="3" fontId="19" fillId="2" borderId="0" xfId="0" applyNumberFormat="1" applyFont="1" applyFill="1" applyAlignment="1">
      <alignment horizontal="center"/>
    </xf>
    <xf numFmtId="3" fontId="25" fillId="2" borderId="0" xfId="0" applyNumberFormat="1" applyFont="1" applyFill="1" applyBorder="1" applyAlignment="1">
      <alignment horizontal="right"/>
    </xf>
    <xf numFmtId="3" fontId="0" fillId="2" borderId="1" xfId="0" applyNumberFormat="1" applyFill="1" applyBorder="1"/>
    <xf numFmtId="0" fontId="0" fillId="2" borderId="0" xfId="0" applyFill="1" applyBorder="1"/>
    <xf numFmtId="0" fontId="18" fillId="2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3" fontId="38" fillId="2" borderId="1" xfId="0" applyNumberFormat="1" applyFont="1" applyFill="1" applyBorder="1"/>
    <xf numFmtId="3" fontId="13" fillId="2" borderId="4" xfId="0" applyNumberFormat="1" applyFont="1" applyFill="1" applyBorder="1" applyAlignment="1">
      <alignment horizontal="left"/>
    </xf>
    <xf numFmtId="3" fontId="0" fillId="2" borderId="0" xfId="0" applyNumberFormat="1" applyFill="1" applyAlignment="1">
      <alignment horizontal="right"/>
    </xf>
    <xf numFmtId="3" fontId="16" fillId="2" borderId="0" xfId="0" applyNumberFormat="1" applyFont="1" applyFill="1" applyBorder="1" applyAlignment="1">
      <alignment horizontal="right" vertical="center"/>
    </xf>
    <xf numFmtId="3" fontId="18" fillId="2" borderId="5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left" vertical="center"/>
    </xf>
    <xf numFmtId="3" fontId="18" fillId="2" borderId="0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21" fillId="2" borderId="0" xfId="0" applyFont="1" applyFill="1" applyBorder="1" applyAlignment="1">
      <alignment horizontal="right"/>
    </xf>
    <xf numFmtId="3" fontId="14" fillId="2" borderId="0" xfId="0" applyNumberFormat="1" applyFont="1" applyFill="1" applyBorder="1"/>
    <xf numFmtId="3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8" fillId="2" borderId="0" xfId="0" applyFont="1" applyFill="1" applyBorder="1" applyAlignment="1">
      <alignment horizontal="right"/>
    </xf>
    <xf numFmtId="0" fontId="22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/>
    </xf>
    <xf numFmtId="0" fontId="18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4" fontId="0" fillId="2" borderId="0" xfId="0" applyNumberFormat="1" applyFill="1"/>
    <xf numFmtId="0" fontId="28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right" vertical="center"/>
    </xf>
    <xf numFmtId="0" fontId="7" fillId="2" borderId="1" xfId="2" applyNumberFormat="1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left" vertical="center" wrapText="1"/>
    </xf>
    <xf numFmtId="3" fontId="28" fillId="2" borderId="1" xfId="1" applyNumberFormat="1" applyFont="1" applyFill="1" applyBorder="1" applyAlignment="1">
      <alignment horizontal="right" vertical="center"/>
    </xf>
    <xf numFmtId="3" fontId="28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3" fontId="28" fillId="2" borderId="1" xfId="1" applyNumberFormat="1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3" fontId="23" fillId="2" borderId="0" xfId="0" applyNumberFormat="1" applyFont="1" applyFill="1" applyAlignment="1">
      <alignment horizontal="center"/>
    </xf>
    <xf numFmtId="3" fontId="7" fillId="0" borderId="1" xfId="1" applyNumberFormat="1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1" xfId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30" fillId="0" borderId="1" xfId="1" applyFont="1" applyBorder="1" applyAlignment="1">
      <alignment vertical="center" wrapText="1"/>
    </xf>
    <xf numFmtId="0" fontId="30" fillId="0" borderId="1" xfId="1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vertical="center" wrapText="1"/>
    </xf>
    <xf numFmtId="3" fontId="7" fillId="0" borderId="1" xfId="1" applyNumberFormat="1" applyFont="1" applyFill="1" applyBorder="1" applyAlignment="1">
      <alignment horizontal="center" vertical="center"/>
    </xf>
    <xf numFmtId="0" fontId="31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right" vertical="center"/>
    </xf>
    <xf numFmtId="0" fontId="39" fillId="2" borderId="0" xfId="0" applyFont="1" applyFill="1"/>
    <xf numFmtId="3" fontId="39" fillId="2" borderId="0" xfId="0" applyNumberFormat="1" applyFont="1" applyFill="1" applyAlignment="1">
      <alignment horizontal="center"/>
    </xf>
    <xf numFmtId="3" fontId="39" fillId="2" borderId="0" xfId="0" applyNumberFormat="1" applyFont="1" applyFill="1"/>
    <xf numFmtId="0" fontId="39" fillId="2" borderId="0" xfId="0" applyFont="1" applyFill="1" applyAlignment="1"/>
    <xf numFmtId="3" fontId="29" fillId="2" borderId="0" xfId="0" applyNumberFormat="1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3" fontId="20" fillId="2" borderId="0" xfId="0" applyNumberFormat="1" applyFont="1" applyFill="1" applyBorder="1" applyAlignment="1">
      <alignment horizontal="left" vertical="center"/>
    </xf>
    <xf numFmtId="0" fontId="39" fillId="2" borderId="1" xfId="0" applyFont="1" applyFill="1" applyBorder="1" applyAlignment="1">
      <alignment horizontal="center" vertical="center"/>
    </xf>
    <xf numFmtId="3" fontId="34" fillId="2" borderId="1" xfId="0" applyNumberFormat="1" applyFont="1" applyFill="1" applyBorder="1"/>
    <xf numFmtId="3" fontId="33" fillId="2" borderId="0" xfId="1" applyNumberFormat="1" applyFont="1" applyFill="1" applyBorder="1" applyAlignment="1">
      <alignment vertical="center" wrapText="1"/>
    </xf>
    <xf numFmtId="0" fontId="0" fillId="2" borderId="0" xfId="0" applyFill="1" applyAlignment="1"/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vertical="center"/>
    </xf>
    <xf numFmtId="3" fontId="44" fillId="2" borderId="1" xfId="1" applyNumberFormat="1" applyFont="1" applyFill="1" applyBorder="1" applyAlignment="1">
      <alignment horizontal="right" vertical="center"/>
    </xf>
    <xf numFmtId="3" fontId="44" fillId="2" borderId="1" xfId="1" applyNumberFormat="1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3" fillId="2" borderId="1" xfId="1" applyFont="1" applyFill="1" applyBorder="1" applyAlignment="1">
      <alignment horizontal="left" vertical="center" wrapText="1"/>
    </xf>
    <xf numFmtId="3" fontId="43" fillId="2" borderId="1" xfId="1" applyNumberFormat="1" applyFont="1" applyFill="1" applyBorder="1" applyAlignment="1">
      <alignment horizontal="right" vertical="center"/>
    </xf>
    <xf numFmtId="3" fontId="43" fillId="2" borderId="1" xfId="1" applyNumberFormat="1" applyFont="1" applyFill="1" applyBorder="1" applyAlignment="1">
      <alignment horizontal="center" vertical="center"/>
    </xf>
    <xf numFmtId="0" fontId="44" fillId="2" borderId="1" xfId="1" applyFont="1" applyFill="1" applyBorder="1" applyAlignment="1">
      <alignment horizontal="center" vertical="center"/>
    </xf>
    <xf numFmtId="3" fontId="0" fillId="2" borderId="0" xfId="0" applyNumberFormat="1" applyFill="1" applyAlignment="1"/>
    <xf numFmtId="0" fontId="3" fillId="2" borderId="0" xfId="0" applyFont="1" applyFill="1" applyAlignment="1">
      <alignment vertical="center" wrapText="1"/>
    </xf>
    <xf numFmtId="9" fontId="0" fillId="2" borderId="0" xfId="0" applyNumberFormat="1" applyFill="1" applyAlignment="1"/>
    <xf numFmtId="3" fontId="43" fillId="2" borderId="1" xfId="1" applyNumberFormat="1" applyFon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37" fillId="2" borderId="0" xfId="0" applyFont="1" applyFill="1" applyAlignment="1"/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/>
    <xf numFmtId="3" fontId="23" fillId="2" borderId="0" xfId="0" applyNumberFormat="1" applyFont="1" applyFill="1" applyBorder="1" applyAlignment="1"/>
    <xf numFmtId="0" fontId="0" fillId="2" borderId="0" xfId="0" applyFill="1" applyBorder="1" applyAlignment="1"/>
    <xf numFmtId="3" fontId="1" fillId="2" borderId="0" xfId="1" applyNumberFormat="1" applyFont="1" applyFill="1"/>
    <xf numFmtId="3" fontId="35" fillId="2" borderId="0" xfId="0" applyNumberFormat="1" applyFont="1" applyFill="1" applyBorder="1"/>
    <xf numFmtId="3" fontId="35" fillId="2" borderId="0" xfId="0" applyNumberFormat="1" applyFont="1" applyFill="1" applyAlignment="1">
      <alignment horizontal="right"/>
    </xf>
    <xf numFmtId="0" fontId="36" fillId="2" borderId="0" xfId="0" applyFont="1" applyFill="1" applyBorder="1" applyAlignment="1">
      <alignment horizontal="center"/>
    </xf>
    <xf numFmtId="0" fontId="35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3" fontId="35" fillId="2" borderId="0" xfId="0" applyNumberFormat="1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5" fillId="2" borderId="0" xfId="0" applyFont="1" applyFill="1"/>
    <xf numFmtId="0" fontId="7" fillId="0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/>
    </xf>
    <xf numFmtId="3" fontId="20" fillId="2" borderId="0" xfId="0" applyNumberFormat="1" applyFont="1" applyFill="1" applyBorder="1" applyAlignment="1">
      <alignment vertical="center"/>
    </xf>
    <xf numFmtId="0" fontId="7" fillId="2" borderId="1" xfId="1" applyFont="1" applyFill="1" applyBorder="1" applyAlignment="1">
      <alignment horizontal="left" vertical="center"/>
    </xf>
    <xf numFmtId="3" fontId="46" fillId="2" borderId="1" xfId="1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 applyProtection="1">
      <alignment vertical="center" wrapText="1"/>
    </xf>
    <xf numFmtId="0" fontId="42" fillId="2" borderId="1" xfId="1" applyFont="1" applyFill="1" applyBorder="1" applyAlignment="1">
      <alignment horizontal="right" vertical="center"/>
    </xf>
    <xf numFmtId="0" fontId="43" fillId="0" borderId="1" xfId="0" applyNumberFormat="1" applyFont="1" applyFill="1" applyBorder="1" applyAlignment="1" applyProtection="1">
      <alignment vertical="center" wrapText="1"/>
    </xf>
    <xf numFmtId="0" fontId="40" fillId="2" borderId="1" xfId="0" applyFont="1" applyFill="1" applyBorder="1" applyAlignment="1">
      <alignment horizontal="right"/>
    </xf>
    <xf numFmtId="0" fontId="7" fillId="2" borderId="1" xfId="1" applyFont="1" applyFill="1" applyBorder="1" applyAlignment="1">
      <alignment vertical="center"/>
    </xf>
    <xf numFmtId="3" fontId="7" fillId="0" borderId="1" xfId="1" applyNumberFormat="1" applyFont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3" fontId="46" fillId="0" borderId="1" xfId="1" applyNumberFormat="1" applyFont="1" applyFill="1" applyBorder="1" applyAlignment="1">
      <alignment vertical="center"/>
    </xf>
    <xf numFmtId="0" fontId="39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 wrapText="1"/>
    </xf>
    <xf numFmtId="14" fontId="41" fillId="0" borderId="1" xfId="0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right" vertical="center"/>
    </xf>
    <xf numFmtId="3" fontId="6" fillId="2" borderId="1" xfId="1" applyNumberFormat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/>
    </xf>
    <xf numFmtId="0" fontId="4" fillId="2" borderId="1" xfId="1" quotePrefix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 vertical="center"/>
    </xf>
    <xf numFmtId="0" fontId="32" fillId="2" borderId="1" xfId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right" vertical="center"/>
    </xf>
    <xf numFmtId="3" fontId="24" fillId="2" borderId="2" xfId="0" applyNumberFormat="1" applyFont="1" applyFill="1" applyBorder="1" applyAlignment="1">
      <alignment horizontal="right" vertical="top"/>
    </xf>
    <xf numFmtId="3" fontId="24" fillId="2" borderId="7" xfId="0" applyNumberFormat="1" applyFont="1" applyFill="1" applyBorder="1" applyAlignment="1">
      <alignment horizontal="right" vertical="top"/>
    </xf>
    <xf numFmtId="3" fontId="20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/>
    </xf>
    <xf numFmtId="3" fontId="18" fillId="2" borderId="3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 wrapText="1"/>
    </xf>
    <xf numFmtId="3" fontId="0" fillId="2" borderId="0" xfId="0" applyNumberForma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vertical="center" wrapText="1"/>
    </xf>
    <xf numFmtId="14" fontId="41" fillId="0" borderId="1" xfId="0" applyNumberFormat="1" applyFont="1" applyFill="1" applyBorder="1" applyAlignment="1">
      <alignment horizontal="center" vertical="center"/>
    </xf>
    <xf numFmtId="0" fontId="39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0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3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6" fillId="2" borderId="0" xfId="1" applyFont="1" applyFill="1" applyAlignment="1">
      <alignment horizontal="left"/>
    </xf>
    <xf numFmtId="3" fontId="7" fillId="2" borderId="1" xfId="1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37111</xdr:colOff>
      <xdr:row>90</xdr:row>
      <xdr:rowOff>185552</xdr:rowOff>
    </xdr:from>
    <xdr:to>
      <xdr:col>5</xdr:col>
      <xdr:colOff>37111</xdr:colOff>
      <xdr:row>92</xdr:row>
      <xdr:rowOff>1796</xdr:rowOff>
    </xdr:to>
    <xdr:cxnSp macro="">
      <xdr:nvCxnSpPr>
        <xdr:cNvPr id="2" name="Łącznik prosty ze strzałką 1"/>
        <xdr:cNvCxnSpPr/>
      </xdr:nvCxnSpPr>
      <xdr:spPr>
        <a:xfrm flipV="1">
          <a:off x="2513611" y="33799277"/>
          <a:ext cx="0" cy="21629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tabSelected="1" view="pageBreakPreview" topLeftCell="A58" zoomScale="110" zoomScaleNormal="54" zoomScaleSheetLayoutView="110" zoomScalePageLayoutView="60" workbookViewId="0">
      <selection activeCell="F64" sqref="F64"/>
    </sheetView>
  </sheetViews>
  <sheetFormatPr defaultRowHeight="15"/>
  <cols>
    <col min="1" max="1" width="4.625" style="7" customWidth="1"/>
    <col min="2" max="2" width="4.875" style="7" customWidth="1"/>
    <col min="3" max="3" width="8.125" style="7" customWidth="1"/>
    <col min="4" max="4" width="5.75" style="57" customWidth="1"/>
    <col min="5" max="5" width="9.125" style="7" customWidth="1"/>
    <col min="6" max="6" width="53.375" style="59" customWidth="1"/>
    <col min="7" max="8" width="12.375" style="7" hidden="1" customWidth="1"/>
    <col min="9" max="9" width="12.375" style="134" customWidth="1"/>
    <col min="10" max="10" width="10.875" style="74" customWidth="1"/>
    <col min="11" max="11" width="15.25" style="7" customWidth="1"/>
    <col min="12" max="12" width="10.5" style="107" bestFit="1" customWidth="1"/>
    <col min="13" max="13" width="9.5" style="106" customWidth="1"/>
    <col min="14" max="15" width="12.625" style="106" customWidth="1"/>
    <col min="16" max="16" width="15.875" style="106" customWidth="1"/>
    <col min="17" max="16384" width="9" style="7"/>
  </cols>
  <sheetData>
    <row r="1" spans="1:12" ht="13.5" customHeight="1">
      <c r="A1" s="2"/>
      <c r="B1" s="3" t="s">
        <v>27</v>
      </c>
      <c r="C1" s="2"/>
      <c r="D1" s="4"/>
      <c r="E1" s="2"/>
      <c r="F1" s="5"/>
      <c r="G1" s="6"/>
      <c r="H1" s="6"/>
      <c r="I1" s="126"/>
      <c r="J1" s="188" t="s">
        <v>121</v>
      </c>
      <c r="K1" s="188"/>
      <c r="L1" s="117"/>
    </row>
    <row r="2" spans="1:12" ht="13.5" customHeight="1">
      <c r="A2" s="2"/>
      <c r="B2" s="2"/>
      <c r="C2" s="2"/>
      <c r="D2" s="4"/>
      <c r="E2" s="2"/>
      <c r="F2" s="5"/>
      <c r="G2" s="6"/>
      <c r="H2" s="6"/>
      <c r="I2" s="126"/>
      <c r="J2" s="188" t="s">
        <v>122</v>
      </c>
      <c r="K2" s="188"/>
      <c r="L2" s="117"/>
    </row>
    <row r="3" spans="1:12" ht="13.5" customHeight="1">
      <c r="A3" s="2"/>
      <c r="B3" s="2"/>
      <c r="C3" s="2"/>
      <c r="D3" s="8"/>
      <c r="E3" s="2"/>
      <c r="F3" s="5"/>
      <c r="G3" s="6"/>
      <c r="H3" s="6"/>
      <c r="I3" s="126"/>
      <c r="J3" s="188" t="s">
        <v>123</v>
      </c>
      <c r="K3" s="188"/>
      <c r="L3" s="117"/>
    </row>
    <row r="4" spans="1:12" ht="16.5" customHeight="1">
      <c r="A4" s="189" t="s">
        <v>105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2" ht="30.75" customHeight="1">
      <c r="A5" s="186" t="s">
        <v>0</v>
      </c>
      <c r="B5" s="186" t="s">
        <v>2</v>
      </c>
      <c r="C5" s="186"/>
      <c r="D5" s="186"/>
      <c r="E5" s="186" t="s">
        <v>7</v>
      </c>
      <c r="F5" s="186" t="s">
        <v>5</v>
      </c>
      <c r="G5" s="186" t="s">
        <v>12</v>
      </c>
      <c r="H5" s="186" t="s">
        <v>110</v>
      </c>
      <c r="I5" s="186" t="s">
        <v>12</v>
      </c>
      <c r="J5" s="190" t="s">
        <v>11</v>
      </c>
      <c r="K5" s="186" t="s">
        <v>9</v>
      </c>
    </row>
    <row r="6" spans="1:12" ht="33" customHeight="1">
      <c r="A6" s="186"/>
      <c r="B6" s="9" t="s">
        <v>3</v>
      </c>
      <c r="C6" s="9" t="s">
        <v>4</v>
      </c>
      <c r="D6" s="9" t="s">
        <v>1</v>
      </c>
      <c r="E6" s="186"/>
      <c r="F6" s="186"/>
      <c r="G6" s="186"/>
      <c r="H6" s="186"/>
      <c r="I6" s="186"/>
      <c r="J6" s="190"/>
      <c r="K6" s="186"/>
    </row>
    <row r="7" spans="1:12" ht="14.25">
      <c r="A7" s="91">
        <v>1</v>
      </c>
      <c r="B7" s="91">
        <v>2</v>
      </c>
      <c r="C7" s="91">
        <v>3</v>
      </c>
      <c r="D7" s="92">
        <v>4</v>
      </c>
      <c r="E7" s="91">
        <v>5</v>
      </c>
      <c r="F7" s="91">
        <v>6</v>
      </c>
      <c r="G7" s="91">
        <v>7</v>
      </c>
      <c r="H7" s="91"/>
      <c r="I7" s="91">
        <v>7</v>
      </c>
      <c r="J7" s="91">
        <v>8</v>
      </c>
      <c r="K7" s="91">
        <v>9</v>
      </c>
      <c r="L7" s="107" t="s">
        <v>39</v>
      </c>
    </row>
    <row r="8" spans="1:12" ht="40.5" customHeight="1">
      <c r="A8" s="136">
        <v>1</v>
      </c>
      <c r="B8" s="136">
        <v>600</v>
      </c>
      <c r="C8" s="136">
        <v>60004</v>
      </c>
      <c r="D8" s="136">
        <v>6050</v>
      </c>
      <c r="E8" s="136" t="s">
        <v>17</v>
      </c>
      <c r="F8" s="17" t="s">
        <v>75</v>
      </c>
      <c r="G8" s="11">
        <v>354034</v>
      </c>
      <c r="H8" s="11"/>
      <c r="I8" s="11">
        <f t="shared" ref="I8:I17" si="0">G8+H8</f>
        <v>354034</v>
      </c>
      <c r="J8" s="136" t="s">
        <v>76</v>
      </c>
      <c r="K8" s="16" t="s">
        <v>26</v>
      </c>
      <c r="L8" s="108"/>
    </row>
    <row r="9" spans="1:12" ht="27.75" customHeight="1">
      <c r="A9" s="136">
        <v>2</v>
      </c>
      <c r="B9" s="136">
        <v>600</v>
      </c>
      <c r="C9" s="136">
        <v>60015</v>
      </c>
      <c r="D9" s="136">
        <v>6050</v>
      </c>
      <c r="E9" s="136" t="s">
        <v>10</v>
      </c>
      <c r="F9" s="138" t="s">
        <v>99</v>
      </c>
      <c r="G9" s="11">
        <v>10738023</v>
      </c>
      <c r="H9" s="139">
        <v>120960</v>
      </c>
      <c r="I9" s="11">
        <f t="shared" si="0"/>
        <v>10858983</v>
      </c>
      <c r="J9" s="136" t="s">
        <v>45</v>
      </c>
      <c r="K9" s="16" t="s">
        <v>26</v>
      </c>
      <c r="L9" s="108"/>
    </row>
    <row r="10" spans="1:12" ht="63">
      <c r="A10" s="136">
        <v>3</v>
      </c>
      <c r="B10" s="136">
        <v>600</v>
      </c>
      <c r="C10" s="136">
        <v>60015</v>
      </c>
      <c r="D10" s="136">
        <v>6050</v>
      </c>
      <c r="E10" s="136" t="s">
        <v>10</v>
      </c>
      <c r="F10" s="17" t="s">
        <v>36</v>
      </c>
      <c r="G10" s="11">
        <v>389585</v>
      </c>
      <c r="H10" s="11"/>
      <c r="I10" s="11">
        <f t="shared" si="0"/>
        <v>389585</v>
      </c>
      <c r="J10" s="136" t="s">
        <v>45</v>
      </c>
      <c r="K10" s="16" t="s">
        <v>26</v>
      </c>
      <c r="L10" s="108"/>
    </row>
    <row r="11" spans="1:12" ht="27.75" customHeight="1">
      <c r="A11" s="182">
        <v>4</v>
      </c>
      <c r="B11" s="182">
        <v>600</v>
      </c>
      <c r="C11" s="182">
        <v>60015</v>
      </c>
      <c r="D11" s="136">
        <v>6057</v>
      </c>
      <c r="E11" s="182" t="s">
        <v>10</v>
      </c>
      <c r="F11" s="183" t="s">
        <v>34</v>
      </c>
      <c r="G11" s="11">
        <v>2994005</v>
      </c>
      <c r="H11" s="11"/>
      <c r="I11" s="11">
        <f t="shared" si="0"/>
        <v>2994005</v>
      </c>
      <c r="J11" s="182" t="s">
        <v>45</v>
      </c>
      <c r="K11" s="82" t="s">
        <v>98</v>
      </c>
      <c r="L11" s="108"/>
    </row>
    <row r="12" spans="1:12" ht="27.75" customHeight="1">
      <c r="A12" s="182"/>
      <c r="B12" s="182"/>
      <c r="C12" s="182"/>
      <c r="D12" s="136">
        <v>6059</v>
      </c>
      <c r="E12" s="182"/>
      <c r="F12" s="183"/>
      <c r="G12" s="11">
        <v>1975196</v>
      </c>
      <c r="H12" s="11"/>
      <c r="I12" s="11">
        <f t="shared" si="0"/>
        <v>1975196</v>
      </c>
      <c r="J12" s="182"/>
      <c r="K12" s="83" t="s">
        <v>26</v>
      </c>
      <c r="L12" s="108"/>
    </row>
    <row r="13" spans="1:12" ht="24" customHeight="1">
      <c r="A13" s="136">
        <v>5</v>
      </c>
      <c r="B13" s="136">
        <v>600</v>
      </c>
      <c r="C13" s="136">
        <v>60015</v>
      </c>
      <c r="D13" s="9">
        <v>6050</v>
      </c>
      <c r="E13" s="136" t="s">
        <v>10</v>
      </c>
      <c r="F13" s="10" t="s">
        <v>18</v>
      </c>
      <c r="G13" s="11">
        <v>197545</v>
      </c>
      <c r="H13" s="11"/>
      <c r="I13" s="11">
        <f t="shared" si="0"/>
        <v>197545</v>
      </c>
      <c r="J13" s="12" t="s">
        <v>45</v>
      </c>
      <c r="K13" s="16" t="s">
        <v>26</v>
      </c>
      <c r="L13" s="108"/>
    </row>
    <row r="14" spans="1:12" ht="33.75" hidden="1" customHeight="1">
      <c r="A14" s="136"/>
      <c r="B14" s="136"/>
      <c r="C14" s="136"/>
      <c r="D14" s="18" t="s">
        <v>14</v>
      </c>
      <c r="E14" s="64" t="s">
        <v>19</v>
      </c>
      <c r="F14" s="61" t="s">
        <v>32</v>
      </c>
      <c r="G14" s="14">
        <v>120294</v>
      </c>
      <c r="H14" s="14"/>
      <c r="I14" s="14">
        <f t="shared" si="0"/>
        <v>120294</v>
      </c>
      <c r="J14" s="15" t="s">
        <v>45</v>
      </c>
      <c r="K14" s="13" t="s">
        <v>26</v>
      </c>
      <c r="L14" s="108"/>
    </row>
    <row r="15" spans="1:12" ht="36.75" hidden="1" customHeight="1">
      <c r="A15" s="136"/>
      <c r="B15" s="136"/>
      <c r="C15" s="136"/>
      <c r="D15" s="9"/>
      <c r="E15" s="64" t="s">
        <v>20</v>
      </c>
      <c r="F15" s="61" t="s">
        <v>46</v>
      </c>
      <c r="G15" s="14">
        <v>53751</v>
      </c>
      <c r="H15" s="14"/>
      <c r="I15" s="14">
        <f t="shared" si="0"/>
        <v>53751</v>
      </c>
      <c r="J15" s="15" t="s">
        <v>45</v>
      </c>
      <c r="K15" s="13" t="s">
        <v>26</v>
      </c>
      <c r="L15" s="108"/>
    </row>
    <row r="16" spans="1:12" ht="30" hidden="1" customHeight="1">
      <c r="A16" s="136"/>
      <c r="B16" s="136"/>
      <c r="C16" s="136"/>
      <c r="D16" s="9"/>
      <c r="E16" s="64" t="s">
        <v>21</v>
      </c>
      <c r="F16" s="61" t="s">
        <v>47</v>
      </c>
      <c r="G16" s="14">
        <v>23500</v>
      </c>
      <c r="H16" s="14"/>
      <c r="I16" s="14">
        <f t="shared" si="0"/>
        <v>23500</v>
      </c>
      <c r="J16" s="15" t="s">
        <v>45</v>
      </c>
      <c r="K16" s="13" t="s">
        <v>26</v>
      </c>
      <c r="L16" s="108"/>
    </row>
    <row r="17" spans="1:16" ht="30" customHeight="1">
      <c r="A17" s="136">
        <v>6</v>
      </c>
      <c r="B17" s="136">
        <v>600</v>
      </c>
      <c r="C17" s="136">
        <v>60016</v>
      </c>
      <c r="D17" s="9">
        <v>6050</v>
      </c>
      <c r="E17" s="136" t="s">
        <v>10</v>
      </c>
      <c r="F17" s="140" t="s">
        <v>54</v>
      </c>
      <c r="G17" s="11">
        <f>G18+G21</f>
        <v>2118040</v>
      </c>
      <c r="H17" s="11">
        <f>H19+H20</f>
        <v>3683028</v>
      </c>
      <c r="I17" s="11">
        <f t="shared" si="0"/>
        <v>5801068</v>
      </c>
      <c r="J17" s="12" t="s">
        <v>45</v>
      </c>
      <c r="K17" s="16" t="s">
        <v>26</v>
      </c>
      <c r="L17" s="108"/>
    </row>
    <row r="18" spans="1:16" ht="30" hidden="1" customHeight="1">
      <c r="A18" s="136"/>
      <c r="B18" s="136"/>
      <c r="C18" s="136"/>
      <c r="D18" s="9"/>
      <c r="E18" s="64" t="s">
        <v>19</v>
      </c>
      <c r="F18" s="61" t="s">
        <v>55</v>
      </c>
      <c r="G18" s="14">
        <v>1310618</v>
      </c>
      <c r="H18" s="14"/>
      <c r="I18" s="14">
        <f t="shared" ref="I18:I33" si="1">G18+H18</f>
        <v>1310618</v>
      </c>
      <c r="J18" s="15" t="s">
        <v>45</v>
      </c>
      <c r="K18" s="13" t="s">
        <v>26</v>
      </c>
      <c r="L18" s="108" t="s">
        <v>117</v>
      </c>
      <c r="M18" s="106" t="s">
        <v>118</v>
      </c>
      <c r="N18" s="106" t="s">
        <v>120</v>
      </c>
      <c r="O18" s="106" t="s">
        <v>119</v>
      </c>
      <c r="P18" s="118">
        <v>1.2</v>
      </c>
    </row>
    <row r="19" spans="1:16" ht="30" hidden="1" customHeight="1">
      <c r="A19" s="136"/>
      <c r="B19" s="136"/>
      <c r="C19" s="136"/>
      <c r="D19" s="9"/>
      <c r="E19" s="141" t="s">
        <v>20</v>
      </c>
      <c r="F19" s="142" t="s">
        <v>109</v>
      </c>
      <c r="G19" s="109"/>
      <c r="H19" s="109">
        <f>836165-137</f>
        <v>836028</v>
      </c>
      <c r="I19" s="14">
        <f t="shared" si="1"/>
        <v>836028</v>
      </c>
      <c r="J19" s="110" t="s">
        <v>45</v>
      </c>
      <c r="K19" s="111" t="s">
        <v>26</v>
      </c>
      <c r="L19" s="116">
        <v>1110000</v>
      </c>
      <c r="M19" s="116">
        <v>0</v>
      </c>
      <c r="N19" s="116">
        <v>696804</v>
      </c>
      <c r="O19" s="116" t="s">
        <v>115</v>
      </c>
      <c r="P19" s="116">
        <f>N19*120%</f>
        <v>836164.79999999993</v>
      </c>
    </row>
    <row r="20" spans="1:16" ht="30" hidden="1" customHeight="1">
      <c r="A20" s="136"/>
      <c r="B20" s="136"/>
      <c r="C20" s="136"/>
      <c r="D20" s="9"/>
      <c r="E20" s="141" t="s">
        <v>21</v>
      </c>
      <c r="F20" s="142" t="s">
        <v>111</v>
      </c>
      <c r="G20" s="109"/>
      <c r="H20" s="109">
        <v>2847000</v>
      </c>
      <c r="I20" s="14">
        <f t="shared" si="1"/>
        <v>2847000</v>
      </c>
      <c r="J20" s="110" t="s">
        <v>45</v>
      </c>
      <c r="K20" s="111" t="s">
        <v>26</v>
      </c>
      <c r="L20" s="116">
        <f>1175000+1672000</f>
        <v>2847000</v>
      </c>
      <c r="M20" s="116">
        <f>218000+435000</f>
        <v>653000</v>
      </c>
      <c r="N20" s="116">
        <v>2392505</v>
      </c>
      <c r="O20" s="116" t="s">
        <v>116</v>
      </c>
      <c r="P20" s="116">
        <f>N20*120%</f>
        <v>2871006</v>
      </c>
    </row>
    <row r="21" spans="1:16" ht="30" hidden="1" customHeight="1">
      <c r="A21" s="136"/>
      <c r="B21" s="136"/>
      <c r="C21" s="136"/>
      <c r="D21" s="9"/>
      <c r="E21" s="64" t="s">
        <v>22</v>
      </c>
      <c r="F21" s="61" t="s">
        <v>33</v>
      </c>
      <c r="G21" s="14">
        <f>G22+G23+G24+G25+G26+G27+G28+G29+G30+G31</f>
        <v>807422</v>
      </c>
      <c r="H21" s="14"/>
      <c r="I21" s="14">
        <f t="shared" si="1"/>
        <v>807422</v>
      </c>
      <c r="J21" s="15" t="s">
        <v>45</v>
      </c>
      <c r="K21" s="16" t="s">
        <v>26</v>
      </c>
      <c r="L21" s="116"/>
      <c r="M21" s="116"/>
      <c r="N21" s="116"/>
      <c r="O21" s="116"/>
      <c r="P21" s="116"/>
    </row>
    <row r="22" spans="1:16" ht="30" hidden="1" customHeight="1">
      <c r="A22" s="136"/>
      <c r="B22" s="136"/>
      <c r="C22" s="136"/>
      <c r="D22" s="9"/>
      <c r="E22" s="64"/>
      <c r="F22" s="61" t="s">
        <v>56</v>
      </c>
      <c r="G22" s="14">
        <v>43965</v>
      </c>
      <c r="H22" s="14"/>
      <c r="I22" s="14">
        <f t="shared" si="1"/>
        <v>43965</v>
      </c>
      <c r="J22" s="15" t="s">
        <v>45</v>
      </c>
      <c r="K22" s="13" t="s">
        <v>26</v>
      </c>
      <c r="L22" s="116"/>
      <c r="M22" s="116"/>
      <c r="N22" s="116"/>
      <c r="O22" s="116"/>
      <c r="P22" s="116"/>
    </row>
    <row r="23" spans="1:16" ht="30" hidden="1" customHeight="1">
      <c r="A23" s="136"/>
      <c r="B23" s="136"/>
      <c r="C23" s="136"/>
      <c r="D23" s="9"/>
      <c r="E23" s="64"/>
      <c r="F23" s="61" t="s">
        <v>57</v>
      </c>
      <c r="G23" s="14">
        <v>145180</v>
      </c>
      <c r="H23" s="14"/>
      <c r="I23" s="14">
        <f t="shared" si="1"/>
        <v>145180</v>
      </c>
      <c r="J23" s="15" t="s">
        <v>45</v>
      </c>
      <c r="K23" s="13" t="s">
        <v>26</v>
      </c>
      <c r="L23" s="116"/>
      <c r="M23" s="116"/>
      <c r="N23" s="116"/>
      <c r="O23" s="116"/>
      <c r="P23" s="116"/>
    </row>
    <row r="24" spans="1:16" ht="30" hidden="1" customHeight="1">
      <c r="A24" s="136"/>
      <c r="B24" s="136"/>
      <c r="C24" s="136"/>
      <c r="D24" s="9"/>
      <c r="E24" s="64"/>
      <c r="F24" s="61" t="s">
        <v>58</v>
      </c>
      <c r="G24" s="14">
        <v>31000</v>
      </c>
      <c r="H24" s="14"/>
      <c r="I24" s="14">
        <f t="shared" si="1"/>
        <v>31000</v>
      </c>
      <c r="J24" s="15" t="s">
        <v>45</v>
      </c>
      <c r="K24" s="13" t="s">
        <v>26</v>
      </c>
      <c r="L24" s="116"/>
      <c r="M24" s="116"/>
      <c r="N24" s="116"/>
      <c r="O24" s="116"/>
      <c r="P24" s="116"/>
    </row>
    <row r="25" spans="1:16" ht="30" hidden="1" customHeight="1">
      <c r="A25" s="136"/>
      <c r="B25" s="136"/>
      <c r="C25" s="136"/>
      <c r="D25" s="9"/>
      <c r="E25" s="64"/>
      <c r="F25" s="61" t="s">
        <v>59</v>
      </c>
      <c r="G25" s="14">
        <v>40500</v>
      </c>
      <c r="H25" s="14"/>
      <c r="I25" s="14">
        <f t="shared" si="1"/>
        <v>40500</v>
      </c>
      <c r="J25" s="15" t="s">
        <v>45</v>
      </c>
      <c r="K25" s="13" t="s">
        <v>26</v>
      </c>
      <c r="L25" s="116"/>
      <c r="M25" s="116"/>
      <c r="N25" s="116"/>
      <c r="O25" s="116"/>
      <c r="P25" s="116"/>
    </row>
    <row r="26" spans="1:16" ht="30" hidden="1" customHeight="1">
      <c r="A26" s="136"/>
      <c r="B26" s="136"/>
      <c r="C26" s="136"/>
      <c r="D26" s="9"/>
      <c r="E26" s="64"/>
      <c r="F26" s="61" t="s">
        <v>60</v>
      </c>
      <c r="G26" s="14">
        <v>71340</v>
      </c>
      <c r="H26" s="14"/>
      <c r="I26" s="14">
        <f t="shared" si="1"/>
        <v>71340</v>
      </c>
      <c r="J26" s="15" t="s">
        <v>45</v>
      </c>
      <c r="K26" s="13" t="s">
        <v>26</v>
      </c>
      <c r="L26" s="116"/>
      <c r="M26" s="116"/>
      <c r="N26" s="116"/>
      <c r="O26" s="116"/>
      <c r="P26" s="116"/>
    </row>
    <row r="27" spans="1:16" ht="30" hidden="1" customHeight="1">
      <c r="A27" s="136"/>
      <c r="B27" s="136"/>
      <c r="C27" s="136"/>
      <c r="D27" s="9"/>
      <c r="E27" s="64"/>
      <c r="F27" s="61" t="s">
        <v>61</v>
      </c>
      <c r="G27" s="14">
        <v>59778</v>
      </c>
      <c r="H27" s="14"/>
      <c r="I27" s="14">
        <f t="shared" si="1"/>
        <v>59778</v>
      </c>
      <c r="J27" s="15" t="s">
        <v>45</v>
      </c>
      <c r="K27" s="13" t="s">
        <v>26</v>
      </c>
      <c r="L27" s="116"/>
      <c r="M27" s="116"/>
      <c r="N27" s="116"/>
      <c r="O27" s="116"/>
      <c r="P27" s="116"/>
    </row>
    <row r="28" spans="1:16" ht="56.25" hidden="1" customHeight="1">
      <c r="A28" s="136"/>
      <c r="B28" s="136"/>
      <c r="C28" s="136"/>
      <c r="D28" s="9"/>
      <c r="E28" s="64"/>
      <c r="F28" s="61" t="s">
        <v>62</v>
      </c>
      <c r="G28" s="14">
        <v>111436</v>
      </c>
      <c r="H28" s="14"/>
      <c r="I28" s="14">
        <f t="shared" si="1"/>
        <v>111436</v>
      </c>
      <c r="J28" s="15" t="s">
        <v>45</v>
      </c>
      <c r="K28" s="13" t="s">
        <v>26</v>
      </c>
      <c r="L28" s="116"/>
      <c r="M28" s="116"/>
      <c r="N28" s="116"/>
      <c r="O28" s="116"/>
      <c r="P28" s="116"/>
    </row>
    <row r="29" spans="1:16" ht="30" hidden="1" customHeight="1">
      <c r="A29" s="136"/>
      <c r="B29" s="136"/>
      <c r="C29" s="136"/>
      <c r="D29" s="9"/>
      <c r="E29" s="64"/>
      <c r="F29" s="61" t="s">
        <v>63</v>
      </c>
      <c r="G29" s="14">
        <v>70639</v>
      </c>
      <c r="H29" s="14"/>
      <c r="I29" s="14">
        <f t="shared" si="1"/>
        <v>70639</v>
      </c>
      <c r="J29" s="15" t="s">
        <v>45</v>
      </c>
      <c r="K29" s="13" t="s">
        <v>26</v>
      </c>
      <c r="L29" s="116"/>
      <c r="M29" s="116"/>
      <c r="N29" s="116"/>
      <c r="O29" s="116"/>
      <c r="P29" s="116"/>
    </row>
    <row r="30" spans="1:16" ht="30" hidden="1" customHeight="1">
      <c r="A30" s="136"/>
      <c r="B30" s="136"/>
      <c r="C30" s="136"/>
      <c r="D30" s="9"/>
      <c r="E30" s="64"/>
      <c r="F30" s="61" t="s">
        <v>64</v>
      </c>
      <c r="G30" s="14">
        <v>111242</v>
      </c>
      <c r="H30" s="14"/>
      <c r="I30" s="14">
        <f t="shared" si="1"/>
        <v>111242</v>
      </c>
      <c r="J30" s="15" t="s">
        <v>45</v>
      </c>
      <c r="K30" s="13" t="s">
        <v>26</v>
      </c>
      <c r="L30" s="116"/>
      <c r="M30" s="116"/>
      <c r="N30" s="116"/>
      <c r="O30" s="116"/>
      <c r="P30" s="116"/>
    </row>
    <row r="31" spans="1:16" ht="30" hidden="1" customHeight="1">
      <c r="A31" s="136"/>
      <c r="B31" s="136"/>
      <c r="C31" s="136"/>
      <c r="D31" s="9"/>
      <c r="E31" s="64"/>
      <c r="F31" s="61" t="s">
        <v>65</v>
      </c>
      <c r="G31" s="14">
        <v>122342</v>
      </c>
      <c r="H31" s="14"/>
      <c r="I31" s="14">
        <f t="shared" si="1"/>
        <v>122342</v>
      </c>
      <c r="J31" s="15" t="s">
        <v>45</v>
      </c>
      <c r="K31" s="13" t="s">
        <v>26</v>
      </c>
      <c r="L31" s="116"/>
      <c r="M31" s="116"/>
      <c r="N31" s="116"/>
      <c r="O31" s="116"/>
      <c r="P31" s="116"/>
    </row>
    <row r="32" spans="1:16" ht="30" customHeight="1">
      <c r="A32" s="136">
        <v>7</v>
      </c>
      <c r="B32" s="136">
        <v>600</v>
      </c>
      <c r="C32" s="136">
        <v>60016</v>
      </c>
      <c r="D32" s="9">
        <v>6050</v>
      </c>
      <c r="E32" s="136" t="s">
        <v>10</v>
      </c>
      <c r="F32" s="140" t="s">
        <v>48</v>
      </c>
      <c r="G32" s="63">
        <v>901729</v>
      </c>
      <c r="H32" s="63"/>
      <c r="I32" s="63">
        <f t="shared" si="1"/>
        <v>901729</v>
      </c>
      <c r="J32" s="62" t="s">
        <v>45</v>
      </c>
      <c r="K32" s="62" t="s">
        <v>26</v>
      </c>
      <c r="L32" s="116"/>
      <c r="M32" s="116"/>
      <c r="N32" s="116"/>
      <c r="O32" s="116"/>
      <c r="P32" s="116"/>
    </row>
    <row r="33" spans="1:16" ht="33.75" customHeight="1">
      <c r="A33" s="136">
        <v>8</v>
      </c>
      <c r="B33" s="136">
        <v>600</v>
      </c>
      <c r="C33" s="136">
        <v>60016</v>
      </c>
      <c r="D33" s="136">
        <v>6050</v>
      </c>
      <c r="E33" s="136" t="s">
        <v>10</v>
      </c>
      <c r="F33" s="17" t="s">
        <v>49</v>
      </c>
      <c r="G33" s="11">
        <f>G34+G35</f>
        <v>383860</v>
      </c>
      <c r="H33" s="11">
        <f>H35</f>
        <v>1</v>
      </c>
      <c r="I33" s="11">
        <f t="shared" si="1"/>
        <v>383861</v>
      </c>
      <c r="J33" s="12" t="s">
        <v>45</v>
      </c>
      <c r="K33" s="16" t="s">
        <v>26</v>
      </c>
      <c r="L33" s="116"/>
      <c r="M33" s="116"/>
      <c r="N33" s="116"/>
      <c r="O33" s="116"/>
      <c r="P33" s="116"/>
    </row>
    <row r="34" spans="1:16" ht="30.75" hidden="1" customHeight="1">
      <c r="A34" s="136"/>
      <c r="B34" s="136"/>
      <c r="C34" s="136"/>
      <c r="D34" s="18" t="s">
        <v>14</v>
      </c>
      <c r="E34" s="64" t="s">
        <v>19</v>
      </c>
      <c r="F34" s="66" t="s">
        <v>50</v>
      </c>
      <c r="G34" s="67">
        <v>97244</v>
      </c>
      <c r="H34" s="67"/>
      <c r="I34" s="67">
        <f t="shared" ref="I34:I39" si="2">G34+H34</f>
        <v>97244</v>
      </c>
      <c r="J34" s="68" t="s">
        <v>45</v>
      </c>
      <c r="K34" s="136" t="s">
        <v>26</v>
      </c>
      <c r="L34" s="116"/>
      <c r="M34" s="116"/>
      <c r="N34" s="116"/>
      <c r="O34" s="116"/>
      <c r="P34" s="116"/>
    </row>
    <row r="35" spans="1:16" ht="32.25" hidden="1" customHeight="1">
      <c r="A35" s="136"/>
      <c r="B35" s="136"/>
      <c r="C35" s="136"/>
      <c r="D35" s="136"/>
      <c r="E35" s="143" t="s">
        <v>20</v>
      </c>
      <c r="F35" s="66" t="s">
        <v>106</v>
      </c>
      <c r="G35" s="67">
        <v>286616</v>
      </c>
      <c r="H35" s="113">
        <v>1</v>
      </c>
      <c r="I35" s="67">
        <f t="shared" si="2"/>
        <v>286617</v>
      </c>
      <c r="J35" s="68" t="s">
        <v>45</v>
      </c>
      <c r="K35" s="136" t="s">
        <v>26</v>
      </c>
      <c r="L35" s="116"/>
      <c r="M35" s="116"/>
      <c r="N35" s="116"/>
      <c r="O35" s="116"/>
      <c r="P35" s="116"/>
    </row>
    <row r="36" spans="1:16" ht="28.5" customHeight="1">
      <c r="A36" s="136">
        <v>9</v>
      </c>
      <c r="B36" s="136">
        <v>600</v>
      </c>
      <c r="C36" s="136">
        <v>60016</v>
      </c>
      <c r="D36" s="136">
        <v>6050</v>
      </c>
      <c r="E36" s="136" t="s">
        <v>10</v>
      </c>
      <c r="F36" s="17" t="s">
        <v>124</v>
      </c>
      <c r="G36" s="11">
        <f>G37+G38</f>
        <v>1833997</v>
      </c>
      <c r="H36" s="11">
        <f>H39</f>
        <v>285000</v>
      </c>
      <c r="I36" s="11">
        <f t="shared" si="2"/>
        <v>2118997</v>
      </c>
      <c r="J36" s="12" t="s">
        <v>45</v>
      </c>
      <c r="K36" s="136" t="s">
        <v>26</v>
      </c>
      <c r="L36" s="116"/>
      <c r="M36" s="116"/>
      <c r="N36" s="116"/>
      <c r="O36" s="116"/>
      <c r="P36" s="116"/>
    </row>
    <row r="37" spans="1:16" ht="24" hidden="1" customHeight="1">
      <c r="A37" s="136"/>
      <c r="B37" s="136"/>
      <c r="C37" s="136"/>
      <c r="D37" s="18" t="s">
        <v>14</v>
      </c>
      <c r="E37" s="64" t="s">
        <v>19</v>
      </c>
      <c r="F37" s="66" t="s">
        <v>51</v>
      </c>
      <c r="G37" s="67">
        <v>951986</v>
      </c>
      <c r="H37" s="67"/>
      <c r="I37" s="67">
        <f t="shared" si="2"/>
        <v>951986</v>
      </c>
      <c r="J37" s="68" t="s">
        <v>45</v>
      </c>
      <c r="K37" s="19" t="s">
        <v>26</v>
      </c>
      <c r="L37" s="116"/>
      <c r="M37" s="116"/>
      <c r="N37" s="116"/>
      <c r="O37" s="116"/>
      <c r="P37" s="116"/>
    </row>
    <row r="38" spans="1:16" ht="24" hidden="1" customHeight="1">
      <c r="A38" s="136"/>
      <c r="B38" s="136"/>
      <c r="C38" s="136"/>
      <c r="D38" s="18"/>
      <c r="E38" s="64" t="s">
        <v>20</v>
      </c>
      <c r="F38" s="66" t="s">
        <v>52</v>
      </c>
      <c r="G38" s="67">
        <v>882011</v>
      </c>
      <c r="H38" s="67"/>
      <c r="I38" s="67">
        <f t="shared" si="2"/>
        <v>882011</v>
      </c>
      <c r="J38" s="68" t="s">
        <v>45</v>
      </c>
      <c r="K38" s="19" t="s">
        <v>26</v>
      </c>
      <c r="L38" s="116"/>
      <c r="M38" s="116"/>
      <c r="N38" s="116"/>
      <c r="O38" s="116"/>
      <c r="P38" s="116"/>
    </row>
    <row r="39" spans="1:16" ht="27.75" hidden="1" customHeight="1">
      <c r="A39" s="136"/>
      <c r="B39" s="136"/>
      <c r="C39" s="136"/>
      <c r="D39" s="18"/>
      <c r="E39" s="64" t="s">
        <v>21</v>
      </c>
      <c r="F39" s="112" t="s">
        <v>112</v>
      </c>
      <c r="G39" s="113"/>
      <c r="H39" s="113">
        <v>285000</v>
      </c>
      <c r="I39" s="67">
        <f t="shared" si="2"/>
        <v>285000</v>
      </c>
      <c r="J39" s="114" t="s">
        <v>45</v>
      </c>
      <c r="K39" s="115" t="s">
        <v>26</v>
      </c>
      <c r="L39" s="116">
        <v>285000</v>
      </c>
      <c r="M39" s="116"/>
      <c r="N39" s="116">
        <v>260271</v>
      </c>
      <c r="O39" s="116"/>
      <c r="P39" s="116">
        <f>N39*120%</f>
        <v>312325.2</v>
      </c>
    </row>
    <row r="40" spans="1:16" ht="24" customHeight="1">
      <c r="A40" s="136">
        <v>10</v>
      </c>
      <c r="B40" s="136">
        <v>600</v>
      </c>
      <c r="C40" s="136">
        <v>60016</v>
      </c>
      <c r="D40" s="136">
        <v>6050</v>
      </c>
      <c r="E40" s="136" t="s">
        <v>17</v>
      </c>
      <c r="F40" s="17" t="s">
        <v>77</v>
      </c>
      <c r="G40" s="11">
        <v>45080</v>
      </c>
      <c r="H40" s="11"/>
      <c r="I40" s="11">
        <f>G40+H40-8000</f>
        <v>37080</v>
      </c>
      <c r="J40" s="12" t="s">
        <v>45</v>
      </c>
      <c r="K40" s="136" t="s">
        <v>26</v>
      </c>
      <c r="L40" s="108"/>
    </row>
    <row r="41" spans="1:16" ht="34.5" customHeight="1">
      <c r="A41" s="136">
        <v>11</v>
      </c>
      <c r="B41" s="136">
        <v>600</v>
      </c>
      <c r="C41" s="65">
        <v>60095</v>
      </c>
      <c r="D41" s="136">
        <v>6060</v>
      </c>
      <c r="E41" s="136" t="s">
        <v>10</v>
      </c>
      <c r="F41" s="17" t="s">
        <v>53</v>
      </c>
      <c r="G41" s="75">
        <v>149400</v>
      </c>
      <c r="H41" s="75"/>
      <c r="I41" s="75">
        <f t="shared" ref="I41:I73" si="3">G41+H41</f>
        <v>149400</v>
      </c>
      <c r="J41" s="9" t="s">
        <v>45</v>
      </c>
      <c r="K41" s="16" t="s">
        <v>26</v>
      </c>
      <c r="L41" s="108"/>
    </row>
    <row r="42" spans="1:16" ht="27.75" customHeight="1">
      <c r="A42" s="186">
        <v>12</v>
      </c>
      <c r="B42" s="182">
        <v>700</v>
      </c>
      <c r="C42" s="187">
        <v>70001</v>
      </c>
      <c r="D42" s="136">
        <v>6217</v>
      </c>
      <c r="E42" s="182" t="s">
        <v>66</v>
      </c>
      <c r="F42" s="183" t="s">
        <v>67</v>
      </c>
      <c r="G42" s="20">
        <v>2884578</v>
      </c>
      <c r="H42" s="20"/>
      <c r="I42" s="20">
        <f t="shared" si="3"/>
        <v>2884578</v>
      </c>
      <c r="J42" s="186" t="s">
        <v>45</v>
      </c>
      <c r="K42" s="83" t="s">
        <v>87</v>
      </c>
      <c r="L42" s="108"/>
      <c r="N42" s="119">
        <f>L42+M42</f>
        <v>0</v>
      </c>
    </row>
    <row r="43" spans="1:16" ht="27.75" customHeight="1">
      <c r="A43" s="186"/>
      <c r="B43" s="182"/>
      <c r="C43" s="187"/>
      <c r="D43" s="136">
        <v>6219</v>
      </c>
      <c r="E43" s="182"/>
      <c r="F43" s="183"/>
      <c r="G43" s="20">
        <v>1236550</v>
      </c>
      <c r="H43" s="20"/>
      <c r="I43" s="20">
        <f t="shared" si="3"/>
        <v>1236550</v>
      </c>
      <c r="J43" s="186"/>
      <c r="K43" s="83" t="s">
        <v>26</v>
      </c>
      <c r="L43" s="108"/>
    </row>
    <row r="44" spans="1:16" ht="27.75" hidden="1" customHeight="1">
      <c r="A44" s="136"/>
      <c r="B44" s="136"/>
      <c r="C44" s="65"/>
      <c r="D44" s="69" t="s">
        <v>14</v>
      </c>
      <c r="E44" s="64" t="s">
        <v>19</v>
      </c>
      <c r="F44" s="66" t="s">
        <v>68</v>
      </c>
      <c r="G44" s="70">
        <v>1395540</v>
      </c>
      <c r="H44" s="70"/>
      <c r="I44" s="70">
        <f t="shared" si="3"/>
        <v>1395540</v>
      </c>
      <c r="J44" s="9"/>
      <c r="K44" s="16"/>
      <c r="L44" s="108"/>
    </row>
    <row r="45" spans="1:16" ht="27.75" hidden="1" customHeight="1">
      <c r="A45" s="136"/>
      <c r="B45" s="136"/>
      <c r="C45" s="65"/>
      <c r="D45" s="136"/>
      <c r="E45" s="64" t="s">
        <v>20</v>
      </c>
      <c r="F45" s="66" t="s">
        <v>69</v>
      </c>
      <c r="G45" s="70">
        <v>676008</v>
      </c>
      <c r="H45" s="70"/>
      <c r="I45" s="70">
        <f t="shared" si="3"/>
        <v>676008</v>
      </c>
      <c r="J45" s="9"/>
      <c r="K45" s="16"/>
      <c r="L45" s="108"/>
    </row>
    <row r="46" spans="1:16" ht="27.75" hidden="1" customHeight="1">
      <c r="A46" s="136"/>
      <c r="B46" s="136"/>
      <c r="C46" s="65"/>
      <c r="D46" s="136"/>
      <c r="E46" s="64" t="s">
        <v>21</v>
      </c>
      <c r="F46" s="66" t="s">
        <v>71</v>
      </c>
      <c r="G46" s="70">
        <v>847681</v>
      </c>
      <c r="H46" s="70"/>
      <c r="I46" s="70">
        <f t="shared" si="3"/>
        <v>847681</v>
      </c>
      <c r="J46" s="9"/>
      <c r="K46" s="16"/>
      <c r="L46" s="108"/>
    </row>
    <row r="47" spans="1:16" ht="27.75" hidden="1" customHeight="1">
      <c r="A47" s="136"/>
      <c r="B47" s="136"/>
      <c r="C47" s="65"/>
      <c r="D47" s="136"/>
      <c r="E47" s="64" t="s">
        <v>22</v>
      </c>
      <c r="F47" s="66" t="s">
        <v>70</v>
      </c>
      <c r="G47" s="70">
        <v>1137609</v>
      </c>
      <c r="H47" s="70"/>
      <c r="I47" s="70">
        <f t="shared" si="3"/>
        <v>1137609</v>
      </c>
      <c r="J47" s="9"/>
      <c r="K47" s="16"/>
      <c r="L47" s="108"/>
    </row>
    <row r="48" spans="1:16" ht="27.75" hidden="1" customHeight="1">
      <c r="A48" s="136"/>
      <c r="B48" s="136"/>
      <c r="C48" s="65"/>
      <c r="D48" s="136"/>
      <c r="E48" s="64" t="s">
        <v>23</v>
      </c>
      <c r="F48" s="66" t="s">
        <v>72</v>
      </c>
      <c r="G48" s="70">
        <v>64290</v>
      </c>
      <c r="H48" s="70"/>
      <c r="I48" s="70">
        <f t="shared" si="3"/>
        <v>64290</v>
      </c>
      <c r="J48" s="9"/>
      <c r="K48" s="16"/>
      <c r="L48" s="108"/>
    </row>
    <row r="49" spans="1:12" ht="27.75" customHeight="1">
      <c r="A49" s="182">
        <v>13</v>
      </c>
      <c r="B49" s="144">
        <v>700</v>
      </c>
      <c r="C49" s="65">
        <v>70001</v>
      </c>
      <c r="D49" s="136">
        <v>6210</v>
      </c>
      <c r="E49" s="136" t="s">
        <v>66</v>
      </c>
      <c r="F49" s="183" t="s">
        <v>73</v>
      </c>
      <c r="G49" s="20">
        <v>14145</v>
      </c>
      <c r="H49" s="20"/>
      <c r="I49" s="20">
        <f t="shared" si="3"/>
        <v>14145</v>
      </c>
      <c r="J49" s="9" t="s">
        <v>45</v>
      </c>
      <c r="K49" s="16" t="s">
        <v>26</v>
      </c>
      <c r="L49" s="108"/>
    </row>
    <row r="50" spans="1:12" ht="27.75" customHeight="1">
      <c r="A50" s="182"/>
      <c r="B50" s="144">
        <v>700</v>
      </c>
      <c r="C50" s="65">
        <v>70001</v>
      </c>
      <c r="D50" s="136">
        <v>6050</v>
      </c>
      <c r="E50" s="136" t="s">
        <v>8</v>
      </c>
      <c r="F50" s="183"/>
      <c r="G50" s="20">
        <v>50175</v>
      </c>
      <c r="H50" s="20"/>
      <c r="I50" s="20">
        <f t="shared" si="3"/>
        <v>50175</v>
      </c>
      <c r="J50" s="9" t="s">
        <v>45</v>
      </c>
      <c r="K50" s="16" t="s">
        <v>26</v>
      </c>
      <c r="L50" s="108"/>
    </row>
    <row r="51" spans="1:12" ht="27.75" customHeight="1">
      <c r="A51" s="136">
        <v>14</v>
      </c>
      <c r="B51" s="144">
        <v>700</v>
      </c>
      <c r="C51" s="65">
        <v>70095</v>
      </c>
      <c r="D51" s="136">
        <v>6050</v>
      </c>
      <c r="E51" s="136" t="s">
        <v>66</v>
      </c>
      <c r="F51" s="17" t="s">
        <v>78</v>
      </c>
      <c r="G51" s="20">
        <v>179850</v>
      </c>
      <c r="H51" s="20"/>
      <c r="I51" s="20">
        <f t="shared" si="3"/>
        <v>179850</v>
      </c>
      <c r="J51" s="9" t="s">
        <v>45</v>
      </c>
      <c r="K51" s="16" t="s">
        <v>26</v>
      </c>
      <c r="L51" s="108"/>
    </row>
    <row r="52" spans="1:12" ht="27.75" customHeight="1">
      <c r="A52" s="136">
        <v>15</v>
      </c>
      <c r="B52" s="144">
        <v>754</v>
      </c>
      <c r="C52" s="65">
        <v>75416</v>
      </c>
      <c r="D52" s="136">
        <v>6060</v>
      </c>
      <c r="E52" s="136" t="s">
        <v>102</v>
      </c>
      <c r="F52" s="17" t="s">
        <v>108</v>
      </c>
      <c r="G52" s="75">
        <v>444000</v>
      </c>
      <c r="H52" s="75"/>
      <c r="I52" s="75">
        <f t="shared" si="3"/>
        <v>444000</v>
      </c>
      <c r="J52" s="9" t="s">
        <v>45</v>
      </c>
      <c r="K52" s="16" t="s">
        <v>26</v>
      </c>
      <c r="L52" s="108"/>
    </row>
    <row r="53" spans="1:12" ht="30" customHeight="1">
      <c r="A53" s="136">
        <v>16</v>
      </c>
      <c r="B53" s="136">
        <v>754</v>
      </c>
      <c r="C53" s="136">
        <v>75421</v>
      </c>
      <c r="D53" s="136">
        <v>6050</v>
      </c>
      <c r="E53" s="136" t="s">
        <v>93</v>
      </c>
      <c r="F53" s="17" t="s">
        <v>94</v>
      </c>
      <c r="G53" s="21">
        <v>126502</v>
      </c>
      <c r="H53" s="21"/>
      <c r="I53" s="21">
        <f t="shared" si="3"/>
        <v>126502</v>
      </c>
      <c r="J53" s="136" t="s">
        <v>45</v>
      </c>
      <c r="K53" s="16" t="s">
        <v>26</v>
      </c>
      <c r="L53" s="108"/>
    </row>
    <row r="54" spans="1:12" ht="36.75" customHeight="1">
      <c r="A54" s="136">
        <v>17</v>
      </c>
      <c r="B54" s="72">
        <v>801</v>
      </c>
      <c r="C54" s="72">
        <v>80101</v>
      </c>
      <c r="D54" s="72">
        <v>6050</v>
      </c>
      <c r="E54" s="72" t="s">
        <v>8</v>
      </c>
      <c r="F54" s="71" t="s">
        <v>31</v>
      </c>
      <c r="G54" s="1">
        <f>346860-708</f>
        <v>346152</v>
      </c>
      <c r="H54" s="1"/>
      <c r="I54" s="1">
        <f t="shared" si="3"/>
        <v>346152</v>
      </c>
      <c r="J54" s="145" t="s">
        <v>45</v>
      </c>
      <c r="K54" s="73" t="s">
        <v>26</v>
      </c>
      <c r="L54" s="108"/>
    </row>
    <row r="55" spans="1:12" ht="33.75" customHeight="1">
      <c r="A55" s="136">
        <v>18</v>
      </c>
      <c r="B55" s="72">
        <v>801</v>
      </c>
      <c r="C55" s="72">
        <v>80101</v>
      </c>
      <c r="D55" s="72">
        <v>6050</v>
      </c>
      <c r="E55" s="72" t="s">
        <v>8</v>
      </c>
      <c r="F55" s="71" t="s">
        <v>100</v>
      </c>
      <c r="G55" s="1">
        <v>59532</v>
      </c>
      <c r="H55" s="1"/>
      <c r="I55" s="1">
        <f t="shared" si="3"/>
        <v>59532</v>
      </c>
      <c r="J55" s="145" t="s">
        <v>45</v>
      </c>
      <c r="K55" s="73" t="s">
        <v>26</v>
      </c>
      <c r="L55" s="108"/>
    </row>
    <row r="56" spans="1:12" ht="29.25" customHeight="1">
      <c r="A56" s="136">
        <v>19</v>
      </c>
      <c r="B56" s="72">
        <v>801</v>
      </c>
      <c r="C56" s="72">
        <v>80195</v>
      </c>
      <c r="D56" s="72">
        <v>6050</v>
      </c>
      <c r="E56" s="72" t="s">
        <v>8</v>
      </c>
      <c r="F56" s="71" t="s">
        <v>79</v>
      </c>
      <c r="G56" s="1">
        <v>570000</v>
      </c>
      <c r="H56" s="1"/>
      <c r="I56" s="1">
        <f t="shared" si="3"/>
        <v>570000</v>
      </c>
      <c r="J56" s="145" t="s">
        <v>45</v>
      </c>
      <c r="K56" s="73" t="s">
        <v>26</v>
      </c>
      <c r="L56" s="108"/>
    </row>
    <row r="57" spans="1:12" ht="29.25" customHeight="1">
      <c r="A57" s="182">
        <v>20</v>
      </c>
      <c r="B57" s="185">
        <v>801</v>
      </c>
      <c r="C57" s="185">
        <v>80195</v>
      </c>
      <c r="D57" s="72">
        <v>6057</v>
      </c>
      <c r="E57" s="185" t="s">
        <v>8</v>
      </c>
      <c r="F57" s="176" t="s">
        <v>80</v>
      </c>
      <c r="G57" s="1">
        <v>156273</v>
      </c>
      <c r="H57" s="1"/>
      <c r="I57" s="1">
        <f t="shared" si="3"/>
        <v>156273</v>
      </c>
      <c r="J57" s="184" t="s">
        <v>45</v>
      </c>
      <c r="K57" s="84" t="s">
        <v>86</v>
      </c>
      <c r="L57" s="108"/>
    </row>
    <row r="58" spans="1:12" ht="29.25" customHeight="1">
      <c r="A58" s="182"/>
      <c r="B58" s="185"/>
      <c r="C58" s="185"/>
      <c r="D58" s="72">
        <v>6059</v>
      </c>
      <c r="E58" s="185"/>
      <c r="F58" s="176"/>
      <c r="G58" s="1">
        <v>222727</v>
      </c>
      <c r="H58" s="1"/>
      <c r="I58" s="1">
        <f t="shared" si="3"/>
        <v>222727</v>
      </c>
      <c r="J58" s="184"/>
      <c r="K58" s="84" t="s">
        <v>26</v>
      </c>
      <c r="L58" s="108"/>
    </row>
    <row r="59" spans="1:12" ht="55.5" customHeight="1">
      <c r="A59" s="103">
        <v>21</v>
      </c>
      <c r="B59" s="103">
        <v>851</v>
      </c>
      <c r="C59" s="103">
        <v>85111</v>
      </c>
      <c r="D59" s="9">
        <v>6220</v>
      </c>
      <c r="E59" s="146" t="s">
        <v>35</v>
      </c>
      <c r="F59" s="147" t="s">
        <v>95</v>
      </c>
      <c r="G59" s="21">
        <v>1900000</v>
      </c>
      <c r="H59" s="21"/>
      <c r="I59" s="21">
        <f t="shared" si="3"/>
        <v>1900000</v>
      </c>
      <c r="J59" s="103" t="s">
        <v>45</v>
      </c>
      <c r="K59" s="148" t="s">
        <v>26</v>
      </c>
      <c r="L59" s="120"/>
    </row>
    <row r="60" spans="1:12" ht="27" customHeight="1">
      <c r="A60" s="182">
        <v>22</v>
      </c>
      <c r="B60" s="182">
        <v>852</v>
      </c>
      <c r="C60" s="182">
        <v>85295</v>
      </c>
      <c r="D60" s="72">
        <v>6057</v>
      </c>
      <c r="E60" s="182" t="s">
        <v>8</v>
      </c>
      <c r="F60" s="176" t="s">
        <v>101</v>
      </c>
      <c r="G60" s="1">
        <v>601700</v>
      </c>
      <c r="H60" s="1"/>
      <c r="I60" s="1">
        <f t="shared" si="3"/>
        <v>601700</v>
      </c>
      <c r="J60" s="184" t="s">
        <v>45</v>
      </c>
      <c r="K60" s="85" t="s">
        <v>86</v>
      </c>
      <c r="L60" s="174"/>
    </row>
    <row r="61" spans="1:12" ht="28.5" customHeight="1">
      <c r="A61" s="182"/>
      <c r="B61" s="182"/>
      <c r="C61" s="182"/>
      <c r="D61" s="72">
        <v>6059</v>
      </c>
      <c r="E61" s="182"/>
      <c r="F61" s="176"/>
      <c r="G61" s="1">
        <v>648300</v>
      </c>
      <c r="H61" s="1"/>
      <c r="I61" s="1">
        <f t="shared" si="3"/>
        <v>648300</v>
      </c>
      <c r="J61" s="184"/>
      <c r="K61" s="86" t="s">
        <v>81</v>
      </c>
      <c r="L61" s="174"/>
    </row>
    <row r="62" spans="1:12" ht="30.75" customHeight="1">
      <c r="A62" s="182">
        <v>23</v>
      </c>
      <c r="B62" s="136">
        <v>900</v>
      </c>
      <c r="C62" s="136">
        <v>90004</v>
      </c>
      <c r="D62" s="9">
        <v>6050</v>
      </c>
      <c r="E62" s="136" t="s">
        <v>125</v>
      </c>
      <c r="F62" s="183" t="s">
        <v>92</v>
      </c>
      <c r="G62" s="21">
        <v>90553</v>
      </c>
      <c r="H62" s="21"/>
      <c r="I62" s="21">
        <f t="shared" si="3"/>
        <v>90553</v>
      </c>
      <c r="J62" s="136" t="s">
        <v>45</v>
      </c>
      <c r="K62" s="16" t="s">
        <v>26</v>
      </c>
      <c r="L62" s="120"/>
    </row>
    <row r="63" spans="1:12" ht="30.75" customHeight="1">
      <c r="A63" s="182"/>
      <c r="B63" s="136">
        <v>900</v>
      </c>
      <c r="C63" s="136">
        <v>90004</v>
      </c>
      <c r="D63" s="9">
        <v>6050</v>
      </c>
      <c r="E63" s="136" t="s">
        <v>10</v>
      </c>
      <c r="F63" s="183"/>
      <c r="G63" s="21">
        <v>131021</v>
      </c>
      <c r="H63" s="21"/>
      <c r="I63" s="21">
        <f t="shared" si="3"/>
        <v>131021</v>
      </c>
      <c r="J63" s="136" t="s">
        <v>45</v>
      </c>
      <c r="K63" s="16" t="s">
        <v>26</v>
      </c>
      <c r="L63" s="120"/>
    </row>
    <row r="64" spans="1:12" ht="30.75" customHeight="1">
      <c r="A64" s="136">
        <v>24</v>
      </c>
      <c r="B64" s="136">
        <v>900</v>
      </c>
      <c r="C64" s="136">
        <v>90004</v>
      </c>
      <c r="D64" s="9">
        <v>6050</v>
      </c>
      <c r="E64" s="136" t="s">
        <v>8</v>
      </c>
      <c r="F64" s="17" t="s">
        <v>82</v>
      </c>
      <c r="G64" s="21">
        <v>111352</v>
      </c>
      <c r="H64" s="21"/>
      <c r="I64" s="21">
        <f t="shared" si="3"/>
        <v>111352</v>
      </c>
      <c r="J64" s="136" t="s">
        <v>45</v>
      </c>
      <c r="K64" s="16" t="s">
        <v>81</v>
      </c>
      <c r="L64" s="120"/>
    </row>
    <row r="65" spans="1:19" ht="30.75" customHeight="1">
      <c r="A65" s="136">
        <v>25</v>
      </c>
      <c r="B65" s="136">
        <v>900</v>
      </c>
      <c r="C65" s="136">
        <v>90013</v>
      </c>
      <c r="D65" s="9">
        <v>4270</v>
      </c>
      <c r="E65" s="136" t="s">
        <v>8</v>
      </c>
      <c r="F65" s="17" t="s">
        <v>83</v>
      </c>
      <c r="G65" s="21">
        <v>116850</v>
      </c>
      <c r="H65" s="21"/>
      <c r="I65" s="21">
        <f t="shared" si="3"/>
        <v>116850</v>
      </c>
      <c r="J65" s="136" t="s">
        <v>74</v>
      </c>
      <c r="K65" s="16" t="s">
        <v>81</v>
      </c>
    </row>
    <row r="66" spans="1:19" ht="30.75" customHeight="1">
      <c r="A66" s="78">
        <v>26</v>
      </c>
      <c r="B66" s="78">
        <v>900</v>
      </c>
      <c r="C66" s="78">
        <v>90019</v>
      </c>
      <c r="D66" s="76">
        <v>4300</v>
      </c>
      <c r="E66" s="78" t="s">
        <v>125</v>
      </c>
      <c r="F66" s="135" t="s">
        <v>104</v>
      </c>
      <c r="G66" s="77">
        <v>12177</v>
      </c>
      <c r="H66" s="77"/>
      <c r="I66" s="77">
        <f t="shared" si="3"/>
        <v>12177</v>
      </c>
      <c r="J66" s="88">
        <v>44680</v>
      </c>
      <c r="K66" s="79" t="s">
        <v>26</v>
      </c>
    </row>
    <row r="67" spans="1:19" ht="46.5" customHeight="1">
      <c r="A67" s="78">
        <v>27</v>
      </c>
      <c r="B67" s="78">
        <v>900</v>
      </c>
      <c r="C67" s="78">
        <v>90095</v>
      </c>
      <c r="D67" s="76">
        <v>6050</v>
      </c>
      <c r="E67" s="78" t="s">
        <v>29</v>
      </c>
      <c r="F67" s="135" t="s">
        <v>37</v>
      </c>
      <c r="G67" s="77">
        <v>80000</v>
      </c>
      <c r="H67" s="77"/>
      <c r="I67" s="77">
        <f t="shared" si="3"/>
        <v>80000</v>
      </c>
      <c r="J67" s="88">
        <v>44742</v>
      </c>
      <c r="K67" s="79" t="s">
        <v>26</v>
      </c>
    </row>
    <row r="68" spans="1:19" ht="46.5" customHeight="1">
      <c r="A68" s="78">
        <v>28</v>
      </c>
      <c r="B68" s="78">
        <v>900</v>
      </c>
      <c r="C68" s="78">
        <v>90095</v>
      </c>
      <c r="D68" s="76">
        <v>6050</v>
      </c>
      <c r="E68" s="78" t="s">
        <v>8</v>
      </c>
      <c r="F68" s="135" t="s">
        <v>18</v>
      </c>
      <c r="G68" s="77">
        <v>110700</v>
      </c>
      <c r="H68" s="77"/>
      <c r="I68" s="77">
        <f t="shared" si="3"/>
        <v>110700</v>
      </c>
      <c r="J68" s="88">
        <v>44680</v>
      </c>
      <c r="K68" s="79" t="s">
        <v>26</v>
      </c>
      <c r="L68" s="108"/>
    </row>
    <row r="69" spans="1:19" ht="29.25" customHeight="1">
      <c r="A69" s="175">
        <v>29</v>
      </c>
      <c r="B69" s="78">
        <v>900</v>
      </c>
      <c r="C69" s="78">
        <v>90095</v>
      </c>
      <c r="D69" s="76">
        <v>6050</v>
      </c>
      <c r="E69" s="175" t="s">
        <v>8</v>
      </c>
      <c r="F69" s="176" t="s">
        <v>85</v>
      </c>
      <c r="G69" s="77">
        <v>140498</v>
      </c>
      <c r="H69" s="77"/>
      <c r="I69" s="77">
        <f t="shared" si="3"/>
        <v>140498</v>
      </c>
      <c r="J69" s="175" t="s">
        <v>45</v>
      </c>
      <c r="K69" s="87" t="s">
        <v>90</v>
      </c>
      <c r="L69" s="108"/>
      <c r="Q69" s="179"/>
      <c r="R69" s="180"/>
      <c r="S69" s="180"/>
    </row>
    <row r="70" spans="1:19" ht="28.5" customHeight="1">
      <c r="A70" s="175"/>
      <c r="B70" s="78">
        <v>900</v>
      </c>
      <c r="C70" s="78">
        <v>90095</v>
      </c>
      <c r="D70" s="76">
        <v>6057</v>
      </c>
      <c r="E70" s="175"/>
      <c r="F70" s="176"/>
      <c r="G70" s="77">
        <v>223681</v>
      </c>
      <c r="H70" s="77"/>
      <c r="I70" s="77">
        <f t="shared" si="3"/>
        <v>223681</v>
      </c>
      <c r="J70" s="175"/>
      <c r="K70" s="87" t="s">
        <v>88</v>
      </c>
      <c r="L70" s="108"/>
      <c r="M70" s="121"/>
    </row>
    <row r="71" spans="1:19" ht="28.5" customHeight="1">
      <c r="A71" s="175"/>
      <c r="B71" s="78">
        <v>900</v>
      </c>
      <c r="C71" s="78">
        <v>90095</v>
      </c>
      <c r="D71" s="76">
        <v>6059</v>
      </c>
      <c r="E71" s="175"/>
      <c r="F71" s="176"/>
      <c r="G71" s="77">
        <v>461023</v>
      </c>
      <c r="H71" s="77"/>
      <c r="I71" s="77">
        <f t="shared" si="3"/>
        <v>461023</v>
      </c>
      <c r="J71" s="175"/>
      <c r="K71" s="87" t="s">
        <v>26</v>
      </c>
      <c r="L71" s="108"/>
      <c r="M71" s="121"/>
    </row>
    <row r="72" spans="1:19" ht="28.5" customHeight="1">
      <c r="A72" s="175">
        <v>30</v>
      </c>
      <c r="B72" s="175">
        <v>900</v>
      </c>
      <c r="C72" s="175">
        <v>90095</v>
      </c>
      <c r="D72" s="181">
        <v>6050</v>
      </c>
      <c r="E72" s="175" t="s">
        <v>8</v>
      </c>
      <c r="F72" s="176" t="s">
        <v>103</v>
      </c>
      <c r="G72" s="77">
        <v>443240</v>
      </c>
      <c r="H72" s="77"/>
      <c r="I72" s="77">
        <f t="shared" si="3"/>
        <v>443240</v>
      </c>
      <c r="J72" s="175" t="s">
        <v>45</v>
      </c>
      <c r="K72" s="87" t="s">
        <v>26</v>
      </c>
      <c r="L72" s="108"/>
      <c r="M72" s="121"/>
    </row>
    <row r="73" spans="1:19" ht="28.5" customHeight="1">
      <c r="A73" s="175"/>
      <c r="B73" s="175"/>
      <c r="C73" s="175"/>
      <c r="D73" s="181"/>
      <c r="E73" s="175"/>
      <c r="F73" s="176"/>
      <c r="G73" s="77">
        <v>126760</v>
      </c>
      <c r="H73" s="77"/>
      <c r="I73" s="77">
        <f t="shared" si="3"/>
        <v>126760</v>
      </c>
      <c r="J73" s="175"/>
      <c r="K73" s="87" t="s">
        <v>89</v>
      </c>
      <c r="L73" s="108"/>
      <c r="M73" s="121"/>
    </row>
    <row r="74" spans="1:19" ht="28.5" customHeight="1">
      <c r="A74" s="175">
        <v>31</v>
      </c>
      <c r="B74" s="78">
        <v>900</v>
      </c>
      <c r="C74" s="78">
        <v>90095</v>
      </c>
      <c r="D74" s="76">
        <v>6057</v>
      </c>
      <c r="E74" s="175" t="s">
        <v>8</v>
      </c>
      <c r="F74" s="176" t="s">
        <v>84</v>
      </c>
      <c r="G74" s="77">
        <v>1550000</v>
      </c>
      <c r="H74" s="149">
        <v>692000</v>
      </c>
      <c r="I74" s="77">
        <f>H74+G74</f>
        <v>2242000</v>
      </c>
      <c r="J74" s="175" t="s">
        <v>45</v>
      </c>
      <c r="K74" s="87" t="s">
        <v>26</v>
      </c>
      <c r="L74" s="108"/>
      <c r="M74" s="121"/>
    </row>
    <row r="75" spans="1:19" ht="28.5" customHeight="1">
      <c r="A75" s="175"/>
      <c r="B75" s="78">
        <v>900</v>
      </c>
      <c r="C75" s="78">
        <v>90095</v>
      </c>
      <c r="D75" s="76">
        <v>6059</v>
      </c>
      <c r="E75" s="175"/>
      <c r="F75" s="176"/>
      <c r="G75" s="77">
        <v>690000</v>
      </c>
      <c r="H75" s="149">
        <v>312000</v>
      </c>
      <c r="I75" s="77">
        <f>H75+G75</f>
        <v>1002000</v>
      </c>
      <c r="J75" s="175"/>
      <c r="K75" s="87" t="s">
        <v>88</v>
      </c>
      <c r="L75" s="108"/>
      <c r="M75" s="121"/>
    </row>
    <row r="76" spans="1:19" ht="27.75" customHeight="1">
      <c r="A76" s="172">
        <v>32</v>
      </c>
      <c r="B76" s="172">
        <v>921</v>
      </c>
      <c r="C76" s="172">
        <v>92114</v>
      </c>
      <c r="D76" s="76">
        <v>6227</v>
      </c>
      <c r="E76" s="172" t="s">
        <v>30</v>
      </c>
      <c r="F76" s="177" t="s">
        <v>40</v>
      </c>
      <c r="G76" s="77">
        <v>92792</v>
      </c>
      <c r="H76" s="149">
        <f>190833-H77</f>
        <v>162208</v>
      </c>
      <c r="I76" s="77">
        <f t="shared" ref="I76:I84" si="4">G76+H76</f>
        <v>255000</v>
      </c>
      <c r="J76" s="178">
        <v>44651</v>
      </c>
      <c r="K76" s="87" t="s">
        <v>26</v>
      </c>
      <c r="L76" s="174"/>
      <c r="O76" s="24"/>
      <c r="P76" s="24"/>
    </row>
    <row r="77" spans="1:19" ht="30.75" customHeight="1">
      <c r="A77" s="172"/>
      <c r="B77" s="172"/>
      <c r="C77" s="172"/>
      <c r="D77" s="76">
        <v>6229</v>
      </c>
      <c r="E77" s="172"/>
      <c r="F77" s="177"/>
      <c r="G77" s="77">
        <v>16375</v>
      </c>
      <c r="H77" s="149">
        <v>28625</v>
      </c>
      <c r="I77" s="77">
        <f t="shared" si="4"/>
        <v>45000</v>
      </c>
      <c r="J77" s="178"/>
      <c r="K77" s="87" t="s">
        <v>88</v>
      </c>
      <c r="L77" s="174"/>
      <c r="O77" s="24"/>
      <c r="P77" s="24"/>
    </row>
    <row r="78" spans="1:19" ht="27.75" customHeight="1">
      <c r="A78" s="175">
        <v>33</v>
      </c>
      <c r="B78" s="175">
        <v>921</v>
      </c>
      <c r="C78" s="175">
        <v>92114</v>
      </c>
      <c r="D78" s="76">
        <v>6059</v>
      </c>
      <c r="E78" s="175" t="s">
        <v>8</v>
      </c>
      <c r="F78" s="176" t="s">
        <v>91</v>
      </c>
      <c r="G78" s="77">
        <v>14000</v>
      </c>
      <c r="H78" s="77"/>
      <c r="I78" s="77">
        <f t="shared" si="4"/>
        <v>14000</v>
      </c>
      <c r="J78" s="175" t="s">
        <v>45</v>
      </c>
      <c r="K78" s="87" t="s">
        <v>26</v>
      </c>
      <c r="L78" s="108"/>
      <c r="O78" s="24"/>
      <c r="P78" s="24"/>
    </row>
    <row r="79" spans="1:19" ht="27.75" customHeight="1">
      <c r="A79" s="175"/>
      <c r="B79" s="175"/>
      <c r="C79" s="175"/>
      <c r="D79" s="76">
        <v>6227</v>
      </c>
      <c r="E79" s="175"/>
      <c r="F79" s="176"/>
      <c r="G79" s="77">
        <v>1585000</v>
      </c>
      <c r="H79" s="77"/>
      <c r="I79" s="77">
        <f t="shared" si="4"/>
        <v>1585000</v>
      </c>
      <c r="J79" s="175"/>
      <c r="K79" s="87" t="s">
        <v>88</v>
      </c>
      <c r="L79" s="108"/>
      <c r="O79" s="24"/>
      <c r="P79" s="24"/>
    </row>
    <row r="80" spans="1:19" ht="27.75" customHeight="1">
      <c r="A80" s="175"/>
      <c r="B80" s="175"/>
      <c r="C80" s="175"/>
      <c r="D80" s="76">
        <v>6229</v>
      </c>
      <c r="E80" s="175"/>
      <c r="F80" s="176"/>
      <c r="G80" s="77">
        <v>270000</v>
      </c>
      <c r="H80" s="77"/>
      <c r="I80" s="77">
        <f t="shared" si="4"/>
        <v>270000</v>
      </c>
      <c r="J80" s="175"/>
      <c r="K80" s="87" t="s">
        <v>26</v>
      </c>
      <c r="L80" s="108"/>
      <c r="O80" s="24"/>
      <c r="P80" s="24"/>
    </row>
    <row r="81" spans="1:16" ht="27.75" customHeight="1">
      <c r="A81" s="172">
        <v>34</v>
      </c>
      <c r="B81" s="162">
        <v>921</v>
      </c>
      <c r="C81" s="162">
        <v>92120</v>
      </c>
      <c r="D81" s="76">
        <v>4307</v>
      </c>
      <c r="E81" s="162" t="s">
        <v>42</v>
      </c>
      <c r="F81" s="173" t="s">
        <v>41</v>
      </c>
      <c r="G81" s="77">
        <v>332000</v>
      </c>
      <c r="H81" s="77">
        <v>-55920</v>
      </c>
      <c r="I81" s="77">
        <f t="shared" si="4"/>
        <v>276080</v>
      </c>
      <c r="J81" s="162" t="s">
        <v>45</v>
      </c>
      <c r="K81" s="79" t="s">
        <v>43</v>
      </c>
      <c r="L81" s="108"/>
      <c r="O81" s="24"/>
      <c r="P81" s="24"/>
    </row>
    <row r="82" spans="1:16" ht="27.75" customHeight="1">
      <c r="A82" s="172"/>
      <c r="B82" s="162"/>
      <c r="C82" s="162"/>
      <c r="D82" s="76">
        <v>4309</v>
      </c>
      <c r="E82" s="162"/>
      <c r="F82" s="173"/>
      <c r="G82" s="77">
        <v>148000</v>
      </c>
      <c r="H82" s="77">
        <v>-24576</v>
      </c>
      <c r="I82" s="77">
        <f t="shared" si="4"/>
        <v>123424</v>
      </c>
      <c r="J82" s="162"/>
      <c r="K82" s="79" t="s">
        <v>44</v>
      </c>
      <c r="L82" s="108"/>
      <c r="O82" s="24"/>
      <c r="P82" s="24"/>
    </row>
    <row r="83" spans="1:16" ht="27.75" customHeight="1">
      <c r="A83" s="150">
        <v>35</v>
      </c>
      <c r="B83" s="151">
        <v>750</v>
      </c>
      <c r="C83" s="151">
        <v>75023</v>
      </c>
      <c r="D83" s="76">
        <v>421</v>
      </c>
      <c r="E83" s="151" t="s">
        <v>29</v>
      </c>
      <c r="F83" s="152" t="s">
        <v>113</v>
      </c>
      <c r="G83" s="77"/>
      <c r="H83" s="149">
        <v>223774</v>
      </c>
      <c r="I83" s="77">
        <f t="shared" si="4"/>
        <v>223774</v>
      </c>
      <c r="J83" s="153">
        <v>44651</v>
      </c>
      <c r="K83" s="79" t="s">
        <v>44</v>
      </c>
      <c r="L83" s="108"/>
      <c r="O83" s="24"/>
      <c r="P83" s="24"/>
    </row>
    <row r="84" spans="1:16" ht="27.75" customHeight="1">
      <c r="A84" s="150">
        <v>36</v>
      </c>
      <c r="B84" s="151">
        <v>851</v>
      </c>
      <c r="C84" s="151">
        <v>85195</v>
      </c>
      <c r="D84" s="76">
        <v>623</v>
      </c>
      <c r="E84" s="151" t="s">
        <v>35</v>
      </c>
      <c r="F84" s="152" t="s">
        <v>114</v>
      </c>
      <c r="G84" s="77"/>
      <c r="H84" s="149">
        <v>97900</v>
      </c>
      <c r="I84" s="77">
        <f t="shared" si="4"/>
        <v>97900</v>
      </c>
      <c r="J84" s="136" t="s">
        <v>45</v>
      </c>
      <c r="K84" s="87" t="s">
        <v>90</v>
      </c>
      <c r="L84" s="108"/>
      <c r="O84" s="24"/>
      <c r="P84" s="24"/>
    </row>
    <row r="85" spans="1:16" ht="33.75" customHeight="1">
      <c r="A85" s="93"/>
      <c r="B85" s="93"/>
      <c r="C85" s="93"/>
      <c r="D85" s="78"/>
      <c r="E85" s="93"/>
      <c r="F85" s="94" t="s">
        <v>6</v>
      </c>
      <c r="G85" s="89">
        <f>SUM(G8:G82)-G13-G33-G36-G17-G42-G43-G21</f>
        <v>38267000</v>
      </c>
      <c r="H85" s="89">
        <f>H84+H83+H77+H76+H75+H74+H36+H33+H17+H9+H82+H81</f>
        <v>5525000</v>
      </c>
      <c r="I85" s="89">
        <f>SUM(I8:I84)-I13-I33-I36-I17-I42-I43-I21</f>
        <v>43784000</v>
      </c>
      <c r="J85" s="90"/>
      <c r="K85" s="76"/>
      <c r="L85" s="137"/>
      <c r="M85" s="23"/>
      <c r="N85" s="23"/>
      <c r="O85" s="24"/>
      <c r="P85" s="24"/>
    </row>
    <row r="86" spans="1:16" ht="13.5" customHeight="1">
      <c r="A86" s="144"/>
      <c r="B86" s="144"/>
      <c r="C86" s="144"/>
      <c r="D86" s="136"/>
      <c r="E86" s="144"/>
      <c r="F86" s="154" t="s">
        <v>14</v>
      </c>
      <c r="G86" s="155"/>
      <c r="H86" s="155"/>
      <c r="I86" s="155"/>
      <c r="J86" s="12"/>
      <c r="K86" s="9"/>
      <c r="O86" s="24"/>
      <c r="P86" s="24"/>
    </row>
    <row r="87" spans="1:16" ht="15.75">
      <c r="A87" s="156"/>
      <c r="B87" s="156"/>
      <c r="C87" s="157"/>
      <c r="D87" s="158"/>
      <c r="E87" s="159"/>
      <c r="F87" s="154" t="s">
        <v>15</v>
      </c>
      <c r="G87" s="160">
        <f>G85-G88</f>
        <v>37657973</v>
      </c>
      <c r="H87" s="160">
        <f>H85-H88</f>
        <v>5381722</v>
      </c>
      <c r="I87" s="160">
        <f>I85-I88</f>
        <v>43031695</v>
      </c>
      <c r="J87" s="12"/>
      <c r="K87" s="161"/>
      <c r="O87" s="24"/>
      <c r="P87" s="24"/>
    </row>
    <row r="88" spans="1:16" ht="15.75">
      <c r="A88" s="156"/>
      <c r="B88" s="156"/>
      <c r="C88" s="157"/>
      <c r="D88" s="158"/>
      <c r="E88" s="159"/>
      <c r="F88" s="154" t="s">
        <v>16</v>
      </c>
      <c r="G88" s="160">
        <f>G81+G82+G65+G66</f>
        <v>609027</v>
      </c>
      <c r="H88" s="160">
        <f>H81+H82+H65+H66+H83</f>
        <v>143278</v>
      </c>
      <c r="I88" s="160">
        <f>I81+I82+I65+I66+I83</f>
        <v>752305</v>
      </c>
      <c r="J88" s="12"/>
      <c r="K88" s="161"/>
      <c r="O88" s="24"/>
      <c r="P88" s="24"/>
    </row>
    <row r="89" spans="1:16" ht="15.75">
      <c r="A89" s="95"/>
      <c r="B89" s="95"/>
      <c r="C89" s="95"/>
      <c r="D89" s="96"/>
      <c r="E89" s="97"/>
      <c r="F89" s="98"/>
      <c r="G89" s="105">
        <f>G87+G88</f>
        <v>38267000</v>
      </c>
      <c r="H89" s="105"/>
      <c r="I89" s="105"/>
      <c r="J89" s="99"/>
      <c r="K89" s="100"/>
      <c r="O89" s="24"/>
      <c r="P89" s="24"/>
    </row>
    <row r="90" spans="1:16" ht="15.75">
      <c r="C90" s="28" t="s">
        <v>13</v>
      </c>
      <c r="D90" s="29"/>
      <c r="E90" s="30" t="s">
        <v>12</v>
      </c>
      <c r="F90" s="31" t="s">
        <v>24</v>
      </c>
      <c r="G90" s="32">
        <f>D103-G85</f>
        <v>5517000</v>
      </c>
      <c r="H90" s="22"/>
      <c r="I90" s="127">
        <f>I8+I9+I10+I11+I12+I17+I32+I13+I33+I36+I40+I41+I42+I43+I49+I50+I51+I52+I53+I54+I55+I56+I57+I58+I59+I60+I61+I62+I63+I64+I65+I66+I67+I68+I69+I70+I71+I72+I73+I74+I75+I76+I77+I78+I79+I80+I81+I82+I83+I84</f>
        <v>43784000</v>
      </c>
      <c r="J90" s="26"/>
      <c r="K90" s="33"/>
      <c r="O90" s="24"/>
      <c r="P90" s="24"/>
    </row>
    <row r="91" spans="1:16" ht="15.75" customHeight="1">
      <c r="C91" s="34">
        <v>2</v>
      </c>
      <c r="D91" s="35" t="s">
        <v>17</v>
      </c>
      <c r="E91" s="104">
        <f>I8+I40</f>
        <v>391114</v>
      </c>
      <c r="F91" s="37"/>
      <c r="G91" s="38"/>
      <c r="H91" s="38"/>
      <c r="I91" s="128"/>
      <c r="O91" s="24"/>
      <c r="P91" s="24"/>
    </row>
    <row r="92" spans="1:16" ht="15.75" customHeight="1">
      <c r="C92" s="34">
        <v>3</v>
      </c>
      <c r="D92" s="35" t="s">
        <v>66</v>
      </c>
      <c r="E92" s="104">
        <f>I42+I43+I49+I51</f>
        <v>4315123</v>
      </c>
      <c r="F92" s="37"/>
      <c r="G92" s="38"/>
      <c r="H92" s="38"/>
      <c r="I92" s="128"/>
      <c r="O92" s="24"/>
      <c r="P92" s="24"/>
    </row>
    <row r="93" spans="1:16" ht="15.75" customHeight="1">
      <c r="C93" s="34">
        <v>1</v>
      </c>
      <c r="D93" s="35" t="s">
        <v>42</v>
      </c>
      <c r="E93" s="104">
        <f>I81+I82</f>
        <v>399504</v>
      </c>
      <c r="F93" s="37"/>
      <c r="G93" s="38"/>
      <c r="H93" s="38"/>
      <c r="I93" s="128"/>
      <c r="O93" s="24"/>
      <c r="P93" s="24"/>
    </row>
    <row r="94" spans="1:16" ht="15.75" customHeight="1">
      <c r="C94" s="34">
        <v>1</v>
      </c>
      <c r="D94" s="35" t="s">
        <v>29</v>
      </c>
      <c r="E94" s="104">
        <f>I67+I83</f>
        <v>303774</v>
      </c>
      <c r="F94" s="37"/>
      <c r="G94" s="38"/>
      <c r="H94" s="38"/>
      <c r="I94" s="128"/>
      <c r="O94" s="24"/>
      <c r="P94" s="24"/>
    </row>
    <row r="95" spans="1:16" ht="15.75" customHeight="1">
      <c r="C95" s="34">
        <v>2</v>
      </c>
      <c r="D95" s="35" t="s">
        <v>96</v>
      </c>
      <c r="E95" s="104">
        <f>I62+I66</f>
        <v>102730</v>
      </c>
      <c r="F95" s="37"/>
      <c r="G95" s="38"/>
      <c r="H95" s="38"/>
      <c r="I95" s="128"/>
      <c r="O95" s="24"/>
      <c r="P95" s="24"/>
    </row>
    <row r="96" spans="1:16" ht="15.75" customHeight="1">
      <c r="B96" s="39"/>
      <c r="C96" s="40">
        <v>10</v>
      </c>
      <c r="D96" s="41" t="s">
        <v>10</v>
      </c>
      <c r="E96" s="104">
        <f>I10+I11+I12+I13+I17+I32+I33+I36+I41+I9+I63</f>
        <v>25901390</v>
      </c>
      <c r="F96" s="42"/>
      <c r="G96" s="38"/>
      <c r="H96" s="38"/>
      <c r="I96" s="128"/>
      <c r="O96" s="24"/>
      <c r="P96" s="24"/>
    </row>
    <row r="97" spans="1:19" ht="15.75" customHeight="1">
      <c r="B97" s="39"/>
      <c r="C97" s="43">
        <v>13</v>
      </c>
      <c r="D97" s="41" t="s">
        <v>8</v>
      </c>
      <c r="E97" s="104">
        <f>I50+I54+I55+I56+I57+I58+I60+I61+I64+I65+I68+I69+I70+I71+I72+I73+I74+I75+I78+I79+I80</f>
        <v>9501963</v>
      </c>
      <c r="F97" s="42"/>
      <c r="G97" s="38"/>
      <c r="H97" s="38"/>
      <c r="I97" s="128"/>
      <c r="O97" s="24"/>
      <c r="P97" s="24"/>
    </row>
    <row r="98" spans="1:19" ht="15.75" customHeight="1">
      <c r="B98" s="39"/>
      <c r="C98" s="43">
        <v>1</v>
      </c>
      <c r="D98" s="44" t="s">
        <v>93</v>
      </c>
      <c r="E98" s="104">
        <f>I53</f>
        <v>126502</v>
      </c>
      <c r="F98" s="102"/>
      <c r="G98" s="38"/>
      <c r="H98" s="38"/>
      <c r="I98" s="128"/>
      <c r="O98" s="24" t="s">
        <v>38</v>
      </c>
      <c r="P98" s="24"/>
    </row>
    <row r="99" spans="1:19" ht="15.75" customHeight="1">
      <c r="B99" s="39"/>
      <c r="C99" s="43">
        <v>1</v>
      </c>
      <c r="D99" s="44" t="s">
        <v>28</v>
      </c>
      <c r="E99" s="104">
        <f>I59+I84</f>
        <v>1997900</v>
      </c>
      <c r="F99" s="102"/>
      <c r="G99" s="38"/>
      <c r="H99" s="38"/>
      <c r="I99" s="128"/>
      <c r="O99" s="24"/>
      <c r="P99" s="24"/>
    </row>
    <row r="100" spans="1:19" ht="15.75" customHeight="1">
      <c r="B100" s="39"/>
      <c r="C100" s="43">
        <v>1</v>
      </c>
      <c r="D100" s="44" t="s">
        <v>102</v>
      </c>
      <c r="E100" s="104">
        <f>I52</f>
        <v>444000</v>
      </c>
      <c r="F100" s="102"/>
      <c r="G100" s="38"/>
      <c r="H100" s="38"/>
      <c r="I100" s="128"/>
      <c r="O100" s="24"/>
      <c r="P100" s="24"/>
    </row>
    <row r="101" spans="1:19" ht="15.75" customHeight="1">
      <c r="B101" s="39"/>
      <c r="C101" s="43">
        <v>1</v>
      </c>
      <c r="D101" s="44" t="s">
        <v>30</v>
      </c>
      <c r="E101" s="104">
        <f>I76+I77</f>
        <v>300000</v>
      </c>
      <c r="F101" s="102"/>
      <c r="G101" s="38"/>
      <c r="H101" s="38"/>
      <c r="I101" s="128"/>
      <c r="O101" s="24"/>
      <c r="P101" s="24"/>
    </row>
    <row r="102" spans="1:19" ht="15.75" customHeight="1">
      <c r="B102" s="39"/>
      <c r="C102" s="43">
        <v>0</v>
      </c>
      <c r="D102" s="44" t="s">
        <v>25</v>
      </c>
      <c r="E102" s="36"/>
      <c r="F102" s="102"/>
      <c r="G102" s="38"/>
      <c r="H102" s="38"/>
      <c r="I102" s="128"/>
      <c r="O102" s="24"/>
      <c r="P102" s="24"/>
    </row>
    <row r="103" spans="1:19" ht="15.75">
      <c r="B103" s="39"/>
      <c r="C103" s="45">
        <f>SUM(C91:C102)</f>
        <v>36</v>
      </c>
      <c r="D103" s="164">
        <f>SUM(E91:E102)</f>
        <v>43784000</v>
      </c>
      <c r="E103" s="165"/>
      <c r="F103" s="166"/>
      <c r="G103" s="167"/>
      <c r="H103" s="167"/>
      <c r="I103" s="167"/>
      <c r="J103" s="167"/>
      <c r="K103" s="167"/>
      <c r="L103" s="122"/>
      <c r="O103" s="24"/>
      <c r="P103" s="24"/>
    </row>
    <row r="104" spans="1:19" ht="15" customHeight="1">
      <c r="B104" s="168"/>
      <c r="C104" s="168"/>
      <c r="D104" s="168"/>
      <c r="E104" s="168"/>
      <c r="F104" s="166"/>
      <c r="G104" s="101"/>
      <c r="H104" s="101"/>
      <c r="I104" s="129"/>
      <c r="J104" s="46"/>
      <c r="K104" s="101"/>
      <c r="L104" s="122"/>
      <c r="O104" s="24"/>
      <c r="P104" s="24"/>
    </row>
    <row r="105" spans="1:19" ht="15.75">
      <c r="B105" s="33"/>
      <c r="C105" s="169" t="s">
        <v>97</v>
      </c>
      <c r="D105" s="170"/>
      <c r="E105" s="171"/>
      <c r="F105" s="47"/>
      <c r="G105" s="33"/>
      <c r="H105" s="33"/>
      <c r="I105" s="130"/>
      <c r="J105" s="26"/>
      <c r="K105" s="11"/>
      <c r="L105" s="122"/>
      <c r="O105" s="24"/>
      <c r="P105" s="24"/>
    </row>
    <row r="106" spans="1:19" ht="15.75">
      <c r="A106" s="48"/>
      <c r="B106" s="48"/>
      <c r="C106" s="169" t="s">
        <v>107</v>
      </c>
      <c r="D106" s="170"/>
      <c r="E106" s="171"/>
      <c r="F106" s="49"/>
      <c r="G106" s="80"/>
      <c r="H106" s="81"/>
      <c r="I106" s="131"/>
      <c r="J106" s="50"/>
      <c r="K106" s="47"/>
      <c r="L106" s="123"/>
      <c r="M106" s="124"/>
      <c r="N106" s="123"/>
      <c r="O106" s="120"/>
      <c r="R106" s="24"/>
      <c r="S106" s="24"/>
    </row>
    <row r="107" spans="1:19" ht="15.75">
      <c r="A107" s="48"/>
      <c r="B107" s="48"/>
      <c r="C107" s="49"/>
      <c r="D107" s="81"/>
      <c r="E107" s="50"/>
      <c r="F107" s="47"/>
      <c r="G107" s="51"/>
      <c r="H107" s="51"/>
      <c r="I107" s="132"/>
      <c r="J107" s="26"/>
      <c r="K107" s="22"/>
      <c r="L107" s="120"/>
      <c r="O107" s="24"/>
      <c r="P107" s="24"/>
    </row>
    <row r="108" spans="1:19" ht="15.75">
      <c r="A108" s="48"/>
      <c r="B108" s="48"/>
      <c r="C108" s="49"/>
      <c r="D108" s="81"/>
      <c r="E108" s="50"/>
      <c r="F108" s="47"/>
      <c r="G108" s="51"/>
      <c r="H108" s="51"/>
      <c r="I108" s="132"/>
      <c r="J108" s="26"/>
      <c r="K108" s="22"/>
      <c r="L108" s="120"/>
      <c r="O108" s="24"/>
      <c r="P108" s="24"/>
    </row>
    <row r="109" spans="1:19" ht="15.75">
      <c r="A109" s="48"/>
      <c r="B109" s="48"/>
      <c r="C109" s="49"/>
      <c r="D109" s="81"/>
      <c r="E109" s="50"/>
      <c r="F109" s="47"/>
      <c r="G109" s="27"/>
      <c r="H109" s="27"/>
      <c r="I109" s="133"/>
      <c r="J109" s="26"/>
      <c r="K109" s="22"/>
      <c r="L109" s="120"/>
      <c r="O109" s="24"/>
      <c r="P109" s="24"/>
    </row>
    <row r="110" spans="1:19" ht="15.75">
      <c r="A110" s="52"/>
      <c r="B110" s="52"/>
      <c r="C110" s="53"/>
      <c r="D110" s="27"/>
      <c r="E110" s="50"/>
      <c r="F110" s="47"/>
      <c r="G110" s="33"/>
      <c r="H110" s="33"/>
      <c r="I110" s="130"/>
      <c r="J110" s="26"/>
      <c r="K110" s="33"/>
      <c r="L110" s="122"/>
      <c r="O110" s="24"/>
      <c r="P110" s="24"/>
    </row>
    <row r="111" spans="1:19" ht="25.5" customHeight="1">
      <c r="C111" s="54"/>
      <c r="D111" s="163"/>
      <c r="E111" s="163"/>
      <c r="F111" s="55"/>
      <c r="G111" s="33"/>
      <c r="H111" s="33"/>
      <c r="I111" s="130"/>
      <c r="J111" s="26"/>
      <c r="K111" s="33"/>
      <c r="L111" s="122"/>
      <c r="O111" s="24"/>
      <c r="P111" s="24"/>
    </row>
    <row r="112" spans="1:19" ht="15.75">
      <c r="C112" s="56"/>
      <c r="E112" s="25"/>
      <c r="F112" s="58"/>
      <c r="O112" s="24"/>
      <c r="P112" s="24"/>
    </row>
    <row r="113" spans="1:16" ht="15.75">
      <c r="E113" s="25"/>
      <c r="O113" s="24"/>
      <c r="P113" s="24"/>
    </row>
    <row r="114" spans="1:16" ht="15.75">
      <c r="E114" s="25"/>
      <c r="K114" s="60"/>
      <c r="O114" s="24"/>
      <c r="P114" s="24"/>
    </row>
    <row r="115" spans="1:16" ht="15.75">
      <c r="E115" s="25"/>
      <c r="K115" s="60"/>
      <c r="O115" s="24"/>
      <c r="P115" s="24"/>
    </row>
    <row r="116" spans="1:16" ht="15.75">
      <c r="E116" s="25"/>
      <c r="K116" s="60"/>
      <c r="O116" s="24"/>
      <c r="P116" s="24"/>
    </row>
    <row r="117" spans="1:16" ht="15.75">
      <c r="E117" s="25"/>
      <c r="O117" s="24"/>
      <c r="P117" s="24"/>
    </row>
    <row r="118" spans="1:16" ht="15.75">
      <c r="E118" s="25"/>
      <c r="O118" s="24"/>
      <c r="P118" s="24"/>
    </row>
    <row r="119" spans="1:16" ht="15.75">
      <c r="E119" s="25"/>
      <c r="O119" s="24"/>
      <c r="P119" s="24"/>
    </row>
    <row r="120" spans="1:16" ht="15.75">
      <c r="E120" s="25"/>
      <c r="O120" s="24"/>
      <c r="P120" s="123"/>
    </row>
    <row r="121" spans="1:16" ht="15.75">
      <c r="E121" s="25"/>
      <c r="O121" s="24"/>
      <c r="P121" s="123"/>
    </row>
    <row r="122" spans="1:16" ht="15.75">
      <c r="E122" s="25"/>
      <c r="O122" s="24"/>
      <c r="P122" s="125"/>
    </row>
    <row r="123" spans="1:16" s="59" customFormat="1" ht="15.75">
      <c r="A123" s="7"/>
      <c r="B123" s="7"/>
      <c r="C123" s="7"/>
      <c r="D123" s="57"/>
      <c r="E123" s="25"/>
      <c r="G123" s="7"/>
      <c r="H123" s="7"/>
      <c r="I123" s="134"/>
      <c r="J123" s="74"/>
      <c r="K123" s="7"/>
      <c r="L123" s="107"/>
      <c r="M123" s="106"/>
      <c r="N123" s="106"/>
      <c r="O123" s="24"/>
      <c r="P123" s="125"/>
    </row>
    <row r="124" spans="1:16" s="59" customFormat="1" ht="15.75">
      <c r="A124" s="7"/>
      <c r="B124" s="7"/>
      <c r="C124" s="7"/>
      <c r="D124" s="57"/>
      <c r="E124" s="25"/>
      <c r="G124" s="7"/>
      <c r="H124" s="7"/>
      <c r="I124" s="134"/>
      <c r="J124" s="74"/>
      <c r="K124" s="7"/>
      <c r="L124" s="107"/>
      <c r="M124" s="106"/>
      <c r="N124" s="106"/>
      <c r="O124" s="24"/>
      <c r="P124" s="125"/>
    </row>
    <row r="125" spans="1:16" s="59" customFormat="1">
      <c r="A125" s="7"/>
      <c r="B125" s="7"/>
      <c r="C125" s="7"/>
      <c r="D125" s="57"/>
      <c r="E125" s="25"/>
      <c r="G125" s="7"/>
      <c r="H125" s="7"/>
      <c r="I125" s="134"/>
      <c r="J125" s="74"/>
      <c r="K125" s="7"/>
      <c r="L125" s="107"/>
      <c r="M125" s="106"/>
      <c r="N125" s="106"/>
      <c r="O125" s="125"/>
      <c r="P125" s="125"/>
    </row>
    <row r="126" spans="1:16" s="59" customFormat="1">
      <c r="A126" s="7"/>
      <c r="B126" s="7"/>
      <c r="C126" s="7"/>
      <c r="D126" s="57"/>
      <c r="E126" s="25"/>
      <c r="G126" s="7"/>
      <c r="H126" s="7"/>
      <c r="I126" s="134"/>
      <c r="J126" s="74"/>
      <c r="K126" s="7"/>
      <c r="L126" s="107"/>
      <c r="M126" s="106"/>
      <c r="N126" s="106"/>
      <c r="O126" s="123"/>
      <c r="P126" s="125"/>
    </row>
    <row r="127" spans="1:16" s="59" customFormat="1">
      <c r="A127" s="7"/>
      <c r="B127" s="7"/>
      <c r="C127" s="7"/>
      <c r="D127" s="57"/>
      <c r="E127" s="25"/>
      <c r="G127" s="7"/>
      <c r="H127" s="7"/>
      <c r="I127" s="134"/>
      <c r="J127" s="74"/>
      <c r="K127" s="7"/>
      <c r="L127" s="107"/>
      <c r="M127" s="106"/>
      <c r="N127" s="106"/>
      <c r="O127" s="125"/>
      <c r="P127" s="125"/>
    </row>
    <row r="128" spans="1:16" s="59" customFormat="1">
      <c r="A128" s="7"/>
      <c r="B128" s="7"/>
      <c r="C128" s="7"/>
      <c r="D128" s="57"/>
      <c r="E128" s="25"/>
      <c r="G128" s="7"/>
      <c r="H128" s="7"/>
      <c r="I128" s="134"/>
      <c r="J128" s="74"/>
      <c r="K128" s="7"/>
      <c r="L128" s="107"/>
      <c r="M128" s="106"/>
      <c r="N128" s="106"/>
      <c r="O128" s="125"/>
      <c r="P128" s="125"/>
    </row>
    <row r="129" spans="1:16" s="59" customFormat="1">
      <c r="A129" s="7"/>
      <c r="B129" s="7"/>
      <c r="C129" s="7"/>
      <c r="D129" s="57"/>
      <c r="E129" s="25"/>
      <c r="G129" s="7"/>
      <c r="H129" s="7"/>
      <c r="I129" s="134"/>
      <c r="J129" s="74"/>
      <c r="K129" s="7"/>
      <c r="L129" s="107"/>
      <c r="M129" s="106"/>
      <c r="N129" s="106"/>
      <c r="O129" s="125"/>
      <c r="P129" s="125"/>
    </row>
    <row r="130" spans="1:16" s="59" customFormat="1">
      <c r="A130" s="7"/>
      <c r="B130" s="7"/>
      <c r="C130" s="7"/>
      <c r="D130" s="57"/>
      <c r="E130" s="25"/>
      <c r="G130" s="7"/>
      <c r="H130" s="7"/>
      <c r="I130" s="134"/>
      <c r="J130" s="74"/>
      <c r="K130" s="7"/>
      <c r="L130" s="107"/>
      <c r="M130" s="106"/>
      <c r="N130" s="106"/>
      <c r="O130" s="106"/>
      <c r="P130" s="106"/>
    </row>
    <row r="131" spans="1:16" s="59" customFormat="1">
      <c r="A131" s="7"/>
      <c r="B131" s="7"/>
      <c r="C131" s="7"/>
      <c r="D131" s="57"/>
      <c r="E131" s="25"/>
      <c r="G131" s="7"/>
      <c r="H131" s="7"/>
      <c r="I131" s="134"/>
      <c r="J131" s="74"/>
      <c r="K131" s="7"/>
      <c r="L131" s="107"/>
      <c r="M131" s="106"/>
      <c r="N131" s="106"/>
      <c r="O131" s="106"/>
      <c r="P131" s="106"/>
    </row>
    <row r="132" spans="1:16" s="59" customFormat="1">
      <c r="A132" s="7"/>
      <c r="B132" s="7"/>
      <c r="C132" s="7"/>
      <c r="D132" s="57"/>
      <c r="E132" s="25"/>
      <c r="G132" s="7"/>
      <c r="H132" s="7"/>
      <c r="I132" s="134"/>
      <c r="J132" s="74"/>
      <c r="K132" s="7"/>
      <c r="L132" s="107"/>
      <c r="M132" s="106"/>
      <c r="N132" s="106"/>
      <c r="O132" s="106"/>
      <c r="P132" s="106"/>
    </row>
    <row r="133" spans="1:16" s="59" customFormat="1">
      <c r="A133" s="7"/>
      <c r="B133" s="7"/>
      <c r="C133" s="7"/>
      <c r="D133" s="57"/>
      <c r="E133" s="25"/>
      <c r="G133" s="7"/>
      <c r="H133" s="7"/>
      <c r="I133" s="134"/>
      <c r="J133" s="74"/>
      <c r="K133" s="7"/>
      <c r="L133" s="107"/>
      <c r="M133" s="106"/>
      <c r="N133" s="106"/>
      <c r="O133" s="106"/>
      <c r="P133" s="106"/>
    </row>
    <row r="134" spans="1:16" s="59" customFormat="1">
      <c r="A134" s="7"/>
      <c r="B134" s="7"/>
      <c r="C134" s="7"/>
      <c r="D134" s="57"/>
      <c r="E134" s="25"/>
      <c r="G134" s="7"/>
      <c r="H134" s="7"/>
      <c r="I134" s="134"/>
      <c r="J134" s="74"/>
      <c r="K134" s="7"/>
      <c r="L134" s="107"/>
      <c r="M134" s="106"/>
      <c r="N134" s="106"/>
      <c r="O134" s="106"/>
      <c r="P134" s="106"/>
    </row>
    <row r="135" spans="1:16" s="59" customFormat="1">
      <c r="A135" s="7"/>
      <c r="B135" s="7"/>
      <c r="C135" s="7"/>
      <c r="D135" s="57"/>
      <c r="E135" s="25"/>
      <c r="G135" s="7"/>
      <c r="H135" s="7"/>
      <c r="I135" s="134"/>
      <c r="J135" s="74"/>
      <c r="K135" s="7"/>
      <c r="L135" s="107"/>
      <c r="M135" s="106"/>
      <c r="N135" s="106"/>
      <c r="O135" s="106"/>
      <c r="P135" s="106"/>
    </row>
  </sheetData>
  <autoFilter ref="A7:K103"/>
  <mergeCells count="84">
    <mergeCell ref="J1:K1"/>
    <mergeCell ref="J2:K2"/>
    <mergeCell ref="J3:K3"/>
    <mergeCell ref="A4:K4"/>
    <mergeCell ref="A5:A6"/>
    <mergeCell ref="B5:D5"/>
    <mergeCell ref="E5:E6"/>
    <mergeCell ref="F5:F6"/>
    <mergeCell ref="G5:G6"/>
    <mergeCell ref="H5:H6"/>
    <mergeCell ref="I5:I6"/>
    <mergeCell ref="J5:J6"/>
    <mergeCell ref="K5:K6"/>
    <mergeCell ref="J11:J12"/>
    <mergeCell ref="A42:A43"/>
    <mergeCell ref="B42:B43"/>
    <mergeCell ref="C42:C43"/>
    <mergeCell ref="E42:E43"/>
    <mergeCell ref="F42:F43"/>
    <mergeCell ref="J42:J43"/>
    <mergeCell ref="A11:A12"/>
    <mergeCell ref="B11:B12"/>
    <mergeCell ref="C11:C12"/>
    <mergeCell ref="E11:E12"/>
    <mergeCell ref="F11:F12"/>
    <mergeCell ref="A49:A50"/>
    <mergeCell ref="F49:F50"/>
    <mergeCell ref="A57:A58"/>
    <mergeCell ref="B57:B58"/>
    <mergeCell ref="C57:C58"/>
    <mergeCell ref="E57:E58"/>
    <mergeCell ref="F57:F58"/>
    <mergeCell ref="J57:J58"/>
    <mergeCell ref="A60:A61"/>
    <mergeCell ref="B60:B61"/>
    <mergeCell ref="C60:C61"/>
    <mergeCell ref="E60:E61"/>
    <mergeCell ref="F60:F61"/>
    <mergeCell ref="J60:J61"/>
    <mergeCell ref="L60:L61"/>
    <mergeCell ref="A62:A63"/>
    <mergeCell ref="F62:F63"/>
    <mergeCell ref="A69:A71"/>
    <mergeCell ref="E69:E71"/>
    <mergeCell ref="F69:F71"/>
    <mergeCell ref="J69:J71"/>
    <mergeCell ref="Q69:S69"/>
    <mergeCell ref="A72:A73"/>
    <mergeCell ref="B72:B73"/>
    <mergeCell ref="C72:C73"/>
    <mergeCell ref="D72:D73"/>
    <mergeCell ref="E72:E73"/>
    <mergeCell ref="F72:F73"/>
    <mergeCell ref="J72:J73"/>
    <mergeCell ref="A74:A75"/>
    <mergeCell ref="E74:E75"/>
    <mergeCell ref="F74:F75"/>
    <mergeCell ref="J74:J75"/>
    <mergeCell ref="A76:A77"/>
    <mergeCell ref="B76:B77"/>
    <mergeCell ref="C76:C77"/>
    <mergeCell ref="E76:E77"/>
    <mergeCell ref="F76:F77"/>
    <mergeCell ref="J76:J77"/>
    <mergeCell ref="L76:L77"/>
    <mergeCell ref="A78:A80"/>
    <mergeCell ref="B78:B80"/>
    <mergeCell ref="C78:C80"/>
    <mergeCell ref="E78:E80"/>
    <mergeCell ref="F78:F80"/>
    <mergeCell ref="J78:J80"/>
    <mergeCell ref="A81:A82"/>
    <mergeCell ref="B81:B82"/>
    <mergeCell ref="C81:C82"/>
    <mergeCell ref="E81:E82"/>
    <mergeCell ref="F81:F82"/>
    <mergeCell ref="J81:J82"/>
    <mergeCell ref="D111:E111"/>
    <mergeCell ref="D103:E103"/>
    <mergeCell ref="F103:F104"/>
    <mergeCell ref="G103:K103"/>
    <mergeCell ref="B104:E104"/>
    <mergeCell ref="C105:E105"/>
    <mergeCell ref="C106:E106"/>
  </mergeCells>
  <printOptions horizontalCentered="1"/>
  <pageMargins left="0.31496062992125984" right="0.31496062992125984" top="0.55118110236220474" bottom="0.55118110236220474" header="0.31496062992125984" footer="0.31496062992125984"/>
  <pageSetup paperSize="9" firstPageNumber="2" orientation="landscape" useFirstPageNumber="1" r:id="rId1"/>
  <headerFooter>
    <oddFooter>&amp;C&amp;P</oddFooter>
  </headerFooter>
  <rowBreaks count="2" manualBreakCount="2">
    <brk id="59" max="10" man="1"/>
    <brk id="7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- tekst jednolity</vt:lpstr>
      <vt:lpstr>'Załącznik - tekst jednolity'!Obszar_wydruku</vt:lpstr>
      <vt:lpstr>'Załącznik - tekst jednolity'!Tytuły_wydruku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b.czerwonka</cp:lastModifiedBy>
  <cp:lastPrinted>2021-12-16T09:00:06Z</cp:lastPrinted>
  <dcterms:created xsi:type="dcterms:W3CDTF">2012-11-21T13:32:13Z</dcterms:created>
  <dcterms:modified xsi:type="dcterms:W3CDTF">2021-12-20T12:50:50Z</dcterms:modified>
</cp:coreProperties>
</file>